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rofessional &amp; Education\P&amp;E\Corinne Thomas\Radiography workforce census\2024\Radiotherapy\Post closing of census\"/>
    </mc:Choice>
  </mc:AlternateContent>
  <xr:revisionPtr revIDLastSave="0" documentId="13_ncr:1_{8BF6F788-9F64-4C63-9D78-B7CDFC9B69D9}" xr6:coauthVersionLast="47" xr6:coauthVersionMax="47" xr10:uidLastSave="{00000000-0000-0000-0000-000000000000}"/>
  <bookViews>
    <workbookView xWindow="-110" yWindow="-110" windowWidth="19420" windowHeight="10300" firstSheet="2" activeTab="4" xr2:uid="{488319BD-1E89-4E00-A93C-66B8CC9B0E99}"/>
  </bookViews>
  <sheets>
    <sheet name="Index" sheetId="3" r:id="rId1"/>
    <sheet name="1. Establishment (WTE)" sheetId="2" r:id="rId2"/>
    <sheet name="2. Vacancies (WTE)" sheetId="4" r:id="rId3"/>
    <sheet name="3. Staff in post (WTE) " sheetId="8" r:id="rId4"/>
    <sheet name="4. Staff in post (headcount)" sheetId="5" r:id="rId5"/>
  </sheets>
  <definedNames>
    <definedName name="_xlnm.Print_Area" localSheetId="1">'1. Establishment (WTE)'!$A$4:$P$78</definedName>
    <definedName name="_xlnm.Print_Area" localSheetId="2">'2. Vacancies (WTE)'!$A$6:$R$80</definedName>
    <definedName name="_xlnm.Print_Area" localSheetId="3">'3. Staff in post (WTE) '!$A$4:$N$78</definedName>
    <definedName name="_xlnm.Print_Area" localSheetId="4">'4. Staff in post (headcount)'!$A$4:$N$78</definedName>
    <definedName name="_xlnm.Print_Titles" localSheetId="1">'1. Establishment (WTE)'!$1:$3</definedName>
    <definedName name="_xlnm.Print_Titles" localSheetId="2">'2. Vacancies (WTE)'!$1:$5</definedName>
    <definedName name="_xlnm.Print_Titles" localSheetId="3">'3. Staff in post (WTE) '!$1:$3</definedName>
    <definedName name="_xlnm.Print_Titles" localSheetId="4">'4. Staff in post (headcount)'!$1:$3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9" i="2" l="1"/>
  <c r="O64" i="2"/>
  <c r="O78" i="2" s="1"/>
  <c r="P60" i="2"/>
  <c r="P57" i="2"/>
  <c r="P34" i="2"/>
  <c r="D79" i="2"/>
  <c r="E79" i="2"/>
  <c r="F79" i="2"/>
  <c r="G79" i="2"/>
  <c r="H79" i="2"/>
  <c r="I79" i="2"/>
  <c r="J79" i="2"/>
  <c r="K79" i="2"/>
  <c r="L79" i="2"/>
  <c r="M79" i="2"/>
  <c r="C79" i="2"/>
  <c r="D38" i="2"/>
  <c r="E38" i="2"/>
  <c r="F38" i="2"/>
  <c r="G38" i="2"/>
  <c r="H38" i="2"/>
  <c r="I38" i="2"/>
  <c r="J38" i="2"/>
  <c r="K38" i="2"/>
  <c r="L38" i="2"/>
  <c r="M38" i="2"/>
  <c r="C38" i="2"/>
  <c r="Q80" i="4"/>
  <c r="O80" i="4"/>
  <c r="D80" i="4"/>
  <c r="E80" i="4"/>
  <c r="F80" i="4"/>
  <c r="G80" i="4"/>
  <c r="H80" i="4"/>
  <c r="I80" i="4"/>
  <c r="J80" i="4"/>
  <c r="K80" i="4"/>
  <c r="L80" i="4"/>
  <c r="M80" i="4"/>
  <c r="C80" i="4"/>
  <c r="Q66" i="4"/>
  <c r="O66" i="4"/>
  <c r="N66" i="4"/>
  <c r="N80" i="4"/>
  <c r="D66" i="4"/>
  <c r="E66" i="4"/>
  <c r="F66" i="4"/>
  <c r="G66" i="4"/>
  <c r="H66" i="4"/>
  <c r="I66" i="4"/>
  <c r="J66" i="4"/>
  <c r="K66" i="4"/>
  <c r="L66" i="4"/>
  <c r="M66" i="4"/>
  <c r="C66" i="4"/>
  <c r="Q40" i="4"/>
  <c r="O40" i="4"/>
  <c r="N40" i="4"/>
  <c r="D40" i="4"/>
  <c r="E40" i="4"/>
  <c r="F40" i="4"/>
  <c r="G40" i="4"/>
  <c r="H40" i="4"/>
  <c r="I40" i="4"/>
  <c r="J40" i="4"/>
  <c r="K40" i="4"/>
  <c r="L40" i="4"/>
  <c r="M40" i="4"/>
  <c r="C40" i="4"/>
  <c r="D78" i="8"/>
  <c r="E78" i="8"/>
  <c r="F78" i="8"/>
  <c r="G78" i="8"/>
  <c r="H78" i="8"/>
  <c r="I78" i="8"/>
  <c r="J78" i="8"/>
  <c r="K78" i="8"/>
  <c r="L78" i="8"/>
  <c r="M78" i="8"/>
  <c r="C78" i="8"/>
  <c r="D64" i="8"/>
  <c r="E64" i="8"/>
  <c r="F64" i="8"/>
  <c r="G64" i="8"/>
  <c r="H64" i="8"/>
  <c r="I64" i="8"/>
  <c r="J64" i="8"/>
  <c r="K64" i="8"/>
  <c r="L64" i="8"/>
  <c r="M64" i="8"/>
  <c r="C64" i="8"/>
  <c r="N38" i="8"/>
  <c r="D38" i="8"/>
  <c r="E38" i="8"/>
  <c r="F38" i="8"/>
  <c r="G38" i="8"/>
  <c r="H38" i="8"/>
  <c r="I38" i="8"/>
  <c r="J38" i="8"/>
  <c r="K38" i="8"/>
  <c r="L38" i="8"/>
  <c r="M38" i="8"/>
  <c r="C38" i="8"/>
  <c r="N78" i="5"/>
  <c r="D78" i="5"/>
  <c r="E78" i="5"/>
  <c r="F78" i="5"/>
  <c r="G78" i="5"/>
  <c r="H78" i="5"/>
  <c r="I78" i="5"/>
  <c r="J78" i="5"/>
  <c r="K78" i="5"/>
  <c r="L78" i="5"/>
  <c r="M78" i="5"/>
  <c r="C78" i="5"/>
  <c r="P64" i="5"/>
  <c r="N64" i="5"/>
  <c r="D64" i="5"/>
  <c r="E64" i="5"/>
  <c r="F64" i="5"/>
  <c r="G64" i="5"/>
  <c r="H64" i="5"/>
  <c r="I64" i="5"/>
  <c r="J64" i="5"/>
  <c r="K64" i="5"/>
  <c r="L64" i="5"/>
  <c r="M64" i="5"/>
  <c r="C64" i="5"/>
  <c r="O38" i="5"/>
  <c r="N38" i="5"/>
  <c r="D38" i="5"/>
  <c r="E38" i="5"/>
  <c r="F38" i="5"/>
  <c r="G38" i="5"/>
  <c r="H38" i="5"/>
  <c r="I38" i="5"/>
  <c r="J38" i="5"/>
  <c r="K38" i="5"/>
  <c r="L38" i="5"/>
  <c r="M38" i="5"/>
  <c r="C38" i="5"/>
  <c r="N4" i="8" l="1"/>
  <c r="N82" i="5"/>
  <c r="P82" i="5" s="1"/>
  <c r="C73" i="5"/>
  <c r="D63" i="5"/>
  <c r="E63" i="5"/>
  <c r="F63" i="5"/>
  <c r="G63" i="5"/>
  <c r="H63" i="5"/>
  <c r="I63" i="5"/>
  <c r="J63" i="5"/>
  <c r="K63" i="5"/>
  <c r="L63" i="5"/>
  <c r="M63" i="5"/>
  <c r="C63" i="5"/>
  <c r="N57" i="5"/>
  <c r="P57" i="5" s="1"/>
  <c r="C56" i="5"/>
  <c r="N34" i="5"/>
  <c r="P34" i="5" s="1"/>
  <c r="O63" i="5"/>
  <c r="N81" i="8"/>
  <c r="C77" i="8"/>
  <c r="N57" i="8"/>
  <c r="D63" i="8"/>
  <c r="E63" i="8"/>
  <c r="F63" i="8"/>
  <c r="G63" i="8"/>
  <c r="H63" i="8"/>
  <c r="I63" i="8"/>
  <c r="J63" i="8"/>
  <c r="K63" i="8"/>
  <c r="L63" i="8"/>
  <c r="M63" i="8"/>
  <c r="C63" i="8"/>
  <c r="N34" i="8"/>
  <c r="N24" i="8"/>
  <c r="C9" i="8"/>
  <c r="R59" i="4"/>
  <c r="R62" i="4"/>
  <c r="R83" i="4"/>
  <c r="R36" i="4"/>
  <c r="N83" i="4"/>
  <c r="P83" i="4" s="1"/>
  <c r="N84" i="4"/>
  <c r="N60" i="4"/>
  <c r="P60" i="4" s="1"/>
  <c r="N61" i="4"/>
  <c r="N62" i="4"/>
  <c r="P62" i="4" s="1"/>
  <c r="N63" i="4"/>
  <c r="N64" i="4"/>
  <c r="N59" i="4"/>
  <c r="P59" i="4" s="1"/>
  <c r="D65" i="4"/>
  <c r="E65" i="4"/>
  <c r="F65" i="4"/>
  <c r="G65" i="4"/>
  <c r="H65" i="4"/>
  <c r="I65" i="4"/>
  <c r="J65" i="4"/>
  <c r="K65" i="4"/>
  <c r="L65" i="4"/>
  <c r="M65" i="4"/>
  <c r="C65" i="4"/>
  <c r="N53" i="4"/>
  <c r="D58" i="4"/>
  <c r="C58" i="4"/>
  <c r="N36" i="4"/>
  <c r="P36" i="4" s="1"/>
  <c r="E49" i="4"/>
  <c r="N23" i="4"/>
  <c r="N24" i="4"/>
  <c r="N22" i="4"/>
  <c r="D25" i="4"/>
  <c r="E25" i="4"/>
  <c r="F25" i="4"/>
  <c r="G25" i="4"/>
  <c r="H25" i="4"/>
  <c r="I25" i="4"/>
  <c r="J25" i="4"/>
  <c r="K25" i="4"/>
  <c r="L25" i="4"/>
  <c r="M25" i="4"/>
  <c r="C25" i="4"/>
  <c r="D21" i="4"/>
  <c r="E21" i="4"/>
  <c r="F21" i="4"/>
  <c r="G21" i="4"/>
  <c r="H21" i="4"/>
  <c r="I21" i="4"/>
  <c r="J21" i="4"/>
  <c r="K21" i="4"/>
  <c r="L21" i="4"/>
  <c r="M21" i="4"/>
  <c r="C21" i="4"/>
  <c r="N19" i="4"/>
  <c r="N20" i="4"/>
  <c r="N18" i="4"/>
  <c r="N21" i="4" s="1"/>
  <c r="N13" i="4"/>
  <c r="N14" i="4"/>
  <c r="N15" i="4"/>
  <c r="N16" i="4"/>
  <c r="N12" i="4"/>
  <c r="D17" i="4"/>
  <c r="E17" i="4"/>
  <c r="F17" i="4"/>
  <c r="G17" i="4"/>
  <c r="H17" i="4"/>
  <c r="I17" i="4"/>
  <c r="J17" i="4"/>
  <c r="K17" i="4"/>
  <c r="L17" i="4"/>
  <c r="M17" i="4"/>
  <c r="C17" i="4"/>
  <c r="N7" i="4"/>
  <c r="N8" i="4"/>
  <c r="N9" i="4"/>
  <c r="N10" i="4"/>
  <c r="D11" i="4"/>
  <c r="E11" i="4"/>
  <c r="F11" i="4"/>
  <c r="G11" i="4"/>
  <c r="H11" i="4"/>
  <c r="I11" i="4"/>
  <c r="J11" i="4"/>
  <c r="K11" i="4"/>
  <c r="L11" i="4"/>
  <c r="M11" i="4"/>
  <c r="C11" i="4"/>
  <c r="N6" i="4"/>
  <c r="O85" i="4"/>
  <c r="O79" i="4"/>
  <c r="O75" i="4"/>
  <c r="O69" i="4"/>
  <c r="O65" i="4"/>
  <c r="O58" i="4"/>
  <c r="O52" i="4"/>
  <c r="O49" i="4"/>
  <c r="O35" i="4"/>
  <c r="O32" i="4"/>
  <c r="O25" i="4"/>
  <c r="O21" i="4"/>
  <c r="O17" i="4"/>
  <c r="O11" i="4"/>
  <c r="N32" i="2"/>
  <c r="P32" i="2" s="1"/>
  <c r="N31" i="2"/>
  <c r="P31" i="2" s="1"/>
  <c r="N17" i="4" l="1"/>
  <c r="N11" i="4"/>
  <c r="N25" i="4"/>
  <c r="N78" i="8"/>
  <c r="N65" i="4"/>
  <c r="P65" i="4" s="1"/>
  <c r="N82" i="2"/>
  <c r="N83" i="2"/>
  <c r="P83" i="2" s="1"/>
  <c r="N81" i="2"/>
  <c r="P81" i="2" s="1"/>
  <c r="N34" i="2"/>
  <c r="N48" i="2"/>
  <c r="P48" i="2" s="1"/>
  <c r="N79" i="2" l="1"/>
  <c r="P79" i="2" s="1"/>
  <c r="N58" i="2"/>
  <c r="P58" i="2" s="1"/>
  <c r="N59" i="2"/>
  <c r="P59" i="2" s="1"/>
  <c r="N60" i="2"/>
  <c r="N61" i="2"/>
  <c r="P61" i="2" s="1"/>
  <c r="N62" i="2"/>
  <c r="P62" i="2" s="1"/>
  <c r="N57" i="2"/>
  <c r="D63" i="2"/>
  <c r="E63" i="2"/>
  <c r="F63" i="2"/>
  <c r="G63" i="2"/>
  <c r="H63" i="2"/>
  <c r="I63" i="2"/>
  <c r="J63" i="2"/>
  <c r="K63" i="2"/>
  <c r="L63" i="2"/>
  <c r="M63" i="2"/>
  <c r="C63" i="2"/>
  <c r="N75" i="2"/>
  <c r="P75" i="2" s="1"/>
  <c r="N76" i="2"/>
  <c r="P76" i="2" s="1"/>
  <c r="N74" i="2"/>
  <c r="P74" i="2" s="1"/>
  <c r="N69" i="2"/>
  <c r="P69" i="2" s="1"/>
  <c r="N70" i="2"/>
  <c r="P70" i="2" s="1"/>
  <c r="N71" i="2"/>
  <c r="P71" i="2" s="1"/>
  <c r="N72" i="2"/>
  <c r="P72" i="2" s="1"/>
  <c r="N68" i="2"/>
  <c r="P68" i="2" s="1"/>
  <c r="N66" i="2"/>
  <c r="P66" i="2" s="1"/>
  <c r="N65" i="2"/>
  <c r="P65" i="2" s="1"/>
  <c r="D67" i="2"/>
  <c r="E67" i="2"/>
  <c r="F67" i="2"/>
  <c r="G67" i="2"/>
  <c r="H67" i="2"/>
  <c r="I67" i="2"/>
  <c r="J67" i="2"/>
  <c r="K67" i="2"/>
  <c r="L67" i="2"/>
  <c r="M67" i="2"/>
  <c r="C67" i="2"/>
  <c r="N52" i="2"/>
  <c r="P52" i="2" s="1"/>
  <c r="N53" i="2"/>
  <c r="P53" i="2" s="1"/>
  <c r="N54" i="2"/>
  <c r="P54" i="2" s="1"/>
  <c r="N55" i="2"/>
  <c r="P55" i="2" s="1"/>
  <c r="N51" i="2"/>
  <c r="P51" i="2" s="1"/>
  <c r="N49" i="2"/>
  <c r="P49" i="2" s="1"/>
  <c r="N40" i="2"/>
  <c r="P40" i="2" s="1"/>
  <c r="N41" i="2"/>
  <c r="P41" i="2" s="1"/>
  <c r="N42" i="2"/>
  <c r="P42" i="2" s="1"/>
  <c r="N43" i="2"/>
  <c r="P43" i="2" s="1"/>
  <c r="N44" i="2"/>
  <c r="P44" i="2" s="1"/>
  <c r="N45" i="2"/>
  <c r="P45" i="2" s="1"/>
  <c r="N46" i="2"/>
  <c r="P46" i="2" s="1"/>
  <c r="N39" i="2"/>
  <c r="P39" i="2" s="1"/>
  <c r="N36" i="2"/>
  <c r="P36" i="2" s="1"/>
  <c r="N37" i="2"/>
  <c r="P37" i="2" s="1"/>
  <c r="N35" i="2"/>
  <c r="P35" i="2" s="1"/>
  <c r="N25" i="2"/>
  <c r="P25" i="2" s="1"/>
  <c r="N26" i="2"/>
  <c r="P26" i="2" s="1"/>
  <c r="N27" i="2"/>
  <c r="P27" i="2" s="1"/>
  <c r="N28" i="2"/>
  <c r="P28" i="2" s="1"/>
  <c r="N29" i="2"/>
  <c r="P29" i="2" s="1"/>
  <c r="N24" i="2"/>
  <c r="P24" i="2" s="1"/>
  <c r="N21" i="2"/>
  <c r="P21" i="2" s="1"/>
  <c r="N22" i="2"/>
  <c r="P22" i="2" s="1"/>
  <c r="N20" i="2"/>
  <c r="P20" i="2" s="1"/>
  <c r="N17" i="2"/>
  <c r="P17" i="2" s="1"/>
  <c r="N18" i="2"/>
  <c r="P18" i="2" s="1"/>
  <c r="N16" i="2"/>
  <c r="P16" i="2" s="1"/>
  <c r="N11" i="2"/>
  <c r="P11" i="2" s="1"/>
  <c r="N12" i="2"/>
  <c r="P12" i="2" s="1"/>
  <c r="N13" i="2"/>
  <c r="P13" i="2" s="1"/>
  <c r="N14" i="2"/>
  <c r="P14" i="2" s="1"/>
  <c r="N10" i="2"/>
  <c r="P10" i="2" s="1"/>
  <c r="D9" i="2"/>
  <c r="E9" i="2"/>
  <c r="F9" i="2"/>
  <c r="G9" i="2"/>
  <c r="H9" i="2"/>
  <c r="I9" i="2"/>
  <c r="J9" i="2"/>
  <c r="K9" i="2"/>
  <c r="L9" i="2"/>
  <c r="M9" i="2"/>
  <c r="C9" i="2"/>
  <c r="N5" i="2"/>
  <c r="P5" i="2" s="1"/>
  <c r="N6" i="2"/>
  <c r="P6" i="2" s="1"/>
  <c r="N7" i="2"/>
  <c r="P7" i="2" s="1"/>
  <c r="N8" i="2"/>
  <c r="P8" i="2" s="1"/>
  <c r="N4" i="2"/>
  <c r="P4" i="2" s="1"/>
  <c r="N63" i="2" l="1"/>
  <c r="P63" i="2" s="1"/>
  <c r="N9" i="2"/>
  <c r="P9" i="2" s="1"/>
  <c r="N67" i="2"/>
  <c r="P67" i="2" s="1"/>
  <c r="F67" i="8" l="1"/>
  <c r="R7" i="4"/>
  <c r="R8" i="4"/>
  <c r="R9" i="4"/>
  <c r="R10" i="4"/>
  <c r="R12" i="4"/>
  <c r="R13" i="4"/>
  <c r="R14" i="4"/>
  <c r="R15" i="4"/>
  <c r="R16" i="4"/>
  <c r="R18" i="4"/>
  <c r="R19" i="4"/>
  <c r="R20" i="4"/>
  <c r="R22" i="4"/>
  <c r="R23" i="4"/>
  <c r="R24" i="4"/>
  <c r="R26" i="4"/>
  <c r="R27" i="4"/>
  <c r="R28" i="4"/>
  <c r="R29" i="4"/>
  <c r="R30" i="4"/>
  <c r="R31" i="4"/>
  <c r="R33" i="4"/>
  <c r="R34" i="4"/>
  <c r="R37" i="4"/>
  <c r="R38" i="4"/>
  <c r="R39" i="4"/>
  <c r="R41" i="4"/>
  <c r="R42" i="4"/>
  <c r="R43" i="4"/>
  <c r="R44" i="4"/>
  <c r="R45" i="4"/>
  <c r="R46" i="4"/>
  <c r="R47" i="4"/>
  <c r="R48" i="4"/>
  <c r="R50" i="4"/>
  <c r="R51" i="4"/>
  <c r="R53" i="4"/>
  <c r="R54" i="4"/>
  <c r="R55" i="4"/>
  <c r="R56" i="4"/>
  <c r="R57" i="4"/>
  <c r="R60" i="4"/>
  <c r="R61" i="4"/>
  <c r="R63" i="4"/>
  <c r="R64" i="4"/>
  <c r="R67" i="4"/>
  <c r="R68" i="4"/>
  <c r="R70" i="4"/>
  <c r="R71" i="4"/>
  <c r="R72" i="4"/>
  <c r="R73" i="4"/>
  <c r="R74" i="4"/>
  <c r="R76" i="4"/>
  <c r="R77" i="4"/>
  <c r="R78" i="4"/>
  <c r="R82" i="4"/>
  <c r="R84" i="4"/>
  <c r="R6" i="4"/>
  <c r="R80" i="4"/>
  <c r="R66" i="4"/>
  <c r="Q85" i="4"/>
  <c r="R85" i="4" s="1"/>
  <c r="Q79" i="4"/>
  <c r="R79" i="4" s="1"/>
  <c r="Q75" i="4"/>
  <c r="R75" i="4" s="1"/>
  <c r="Q69" i="4"/>
  <c r="R69" i="4" s="1"/>
  <c r="Q65" i="4"/>
  <c r="R65" i="4" s="1"/>
  <c r="Q58" i="4"/>
  <c r="R58" i="4" s="1"/>
  <c r="Q52" i="4"/>
  <c r="R52" i="4" s="1"/>
  <c r="Q49" i="4"/>
  <c r="R49" i="4" s="1"/>
  <c r="R40" i="4"/>
  <c r="Q35" i="4"/>
  <c r="R35" i="4" s="1"/>
  <c r="Q32" i="4"/>
  <c r="R32" i="4" s="1"/>
  <c r="Q25" i="4"/>
  <c r="R25" i="4" s="1"/>
  <c r="Q21" i="4"/>
  <c r="R21" i="4" s="1"/>
  <c r="Q17" i="4"/>
  <c r="R17" i="4" s="1"/>
  <c r="Q11" i="4"/>
  <c r="R11" i="4" s="1"/>
  <c r="N77" i="4"/>
  <c r="P77" i="4" s="1"/>
  <c r="N75" i="5"/>
  <c r="P75" i="5" s="1"/>
  <c r="N75" i="8"/>
  <c r="P84" i="4"/>
  <c r="N82" i="4"/>
  <c r="D85" i="4"/>
  <c r="E85" i="4"/>
  <c r="F85" i="4"/>
  <c r="G85" i="4"/>
  <c r="H85" i="4"/>
  <c r="I85" i="4"/>
  <c r="J85" i="4"/>
  <c r="K85" i="4"/>
  <c r="L85" i="4"/>
  <c r="M85" i="4"/>
  <c r="C85" i="4"/>
  <c r="N78" i="4"/>
  <c r="P78" i="4" s="1"/>
  <c r="N76" i="4"/>
  <c r="D79" i="4"/>
  <c r="E79" i="4"/>
  <c r="F79" i="4"/>
  <c r="G79" i="4"/>
  <c r="H79" i="4"/>
  <c r="I79" i="4"/>
  <c r="J79" i="4"/>
  <c r="K79" i="4"/>
  <c r="L79" i="4"/>
  <c r="M79" i="4"/>
  <c r="C79" i="4"/>
  <c r="N71" i="4"/>
  <c r="P71" i="4" s="1"/>
  <c r="N72" i="4"/>
  <c r="P72" i="4" s="1"/>
  <c r="N73" i="4"/>
  <c r="P73" i="4" s="1"/>
  <c r="N74" i="4"/>
  <c r="P74" i="4" s="1"/>
  <c r="N70" i="4"/>
  <c r="D75" i="4"/>
  <c r="E75" i="4"/>
  <c r="F75" i="4"/>
  <c r="G75" i="4"/>
  <c r="H75" i="4"/>
  <c r="I75" i="4"/>
  <c r="J75" i="4"/>
  <c r="K75" i="4"/>
  <c r="L75" i="4"/>
  <c r="M75" i="4"/>
  <c r="C75" i="4"/>
  <c r="N68" i="4"/>
  <c r="P68" i="4" s="1"/>
  <c r="N67" i="4"/>
  <c r="D69" i="4"/>
  <c r="E69" i="4"/>
  <c r="F69" i="4"/>
  <c r="G69" i="4"/>
  <c r="H69" i="4"/>
  <c r="I69" i="4"/>
  <c r="J69" i="4"/>
  <c r="K69" i="4"/>
  <c r="L69" i="4"/>
  <c r="M69" i="4"/>
  <c r="C69" i="4"/>
  <c r="P61" i="4"/>
  <c r="P63" i="4"/>
  <c r="P64" i="4"/>
  <c r="N54" i="4"/>
  <c r="N55" i="4"/>
  <c r="P55" i="4" s="1"/>
  <c r="N56" i="4"/>
  <c r="P56" i="4" s="1"/>
  <c r="N57" i="4"/>
  <c r="P57" i="4" s="1"/>
  <c r="E58" i="4"/>
  <c r="F58" i="4"/>
  <c r="G58" i="4"/>
  <c r="H58" i="4"/>
  <c r="I58" i="4"/>
  <c r="J58" i="4"/>
  <c r="K58" i="4"/>
  <c r="L58" i="4"/>
  <c r="M58" i="4"/>
  <c r="N51" i="4"/>
  <c r="P51" i="4" s="1"/>
  <c r="N50" i="4"/>
  <c r="P50" i="4" s="1"/>
  <c r="D52" i="4"/>
  <c r="E52" i="4"/>
  <c r="F52" i="4"/>
  <c r="G52" i="4"/>
  <c r="H52" i="4"/>
  <c r="I52" i="4"/>
  <c r="J52" i="4"/>
  <c r="K52" i="4"/>
  <c r="L52" i="4"/>
  <c r="M52" i="4"/>
  <c r="C52" i="4"/>
  <c r="N42" i="4"/>
  <c r="P42" i="4" s="1"/>
  <c r="N43" i="4"/>
  <c r="P43" i="4" s="1"/>
  <c r="N44" i="4"/>
  <c r="P44" i="4" s="1"/>
  <c r="N45" i="4"/>
  <c r="P45" i="4" s="1"/>
  <c r="N46" i="4"/>
  <c r="P46" i="4" s="1"/>
  <c r="N47" i="4"/>
  <c r="P47" i="4" s="1"/>
  <c r="N48" i="4"/>
  <c r="P48" i="4" s="1"/>
  <c r="N41" i="4"/>
  <c r="P41" i="4" s="1"/>
  <c r="D49" i="4"/>
  <c r="F49" i="4"/>
  <c r="G49" i="4"/>
  <c r="H49" i="4"/>
  <c r="I49" i="4"/>
  <c r="J49" i="4"/>
  <c r="K49" i="4"/>
  <c r="L49" i="4"/>
  <c r="M49" i="4"/>
  <c r="C49" i="4"/>
  <c r="N38" i="4"/>
  <c r="P38" i="4" s="1"/>
  <c r="N39" i="4"/>
  <c r="P39" i="4" s="1"/>
  <c r="N37" i="4"/>
  <c r="N34" i="4"/>
  <c r="P34" i="4" s="1"/>
  <c r="N33" i="4"/>
  <c r="P33" i="4" s="1"/>
  <c r="D35" i="4"/>
  <c r="E35" i="4"/>
  <c r="F35" i="4"/>
  <c r="G35" i="4"/>
  <c r="H35" i="4"/>
  <c r="I35" i="4"/>
  <c r="J35" i="4"/>
  <c r="K35" i="4"/>
  <c r="L35" i="4"/>
  <c r="M35" i="4"/>
  <c r="C35" i="4"/>
  <c r="N27" i="4"/>
  <c r="P27" i="4" s="1"/>
  <c r="N28" i="4"/>
  <c r="P28" i="4" s="1"/>
  <c r="N29" i="4"/>
  <c r="P29" i="4" s="1"/>
  <c r="N30" i="4"/>
  <c r="P30" i="4" s="1"/>
  <c r="N31" i="4"/>
  <c r="P31" i="4" s="1"/>
  <c r="N26" i="4"/>
  <c r="D32" i="4"/>
  <c r="E32" i="4"/>
  <c r="F32" i="4"/>
  <c r="G32" i="4"/>
  <c r="H32" i="4"/>
  <c r="I32" i="4"/>
  <c r="J32" i="4"/>
  <c r="K32" i="4"/>
  <c r="L32" i="4"/>
  <c r="M32" i="4"/>
  <c r="C32" i="4"/>
  <c r="P23" i="4"/>
  <c r="P24" i="4"/>
  <c r="P22" i="4"/>
  <c r="P20" i="4"/>
  <c r="P18" i="4"/>
  <c r="P13" i="4"/>
  <c r="P14" i="4"/>
  <c r="P15" i="4"/>
  <c r="P16" i="4"/>
  <c r="P12" i="4"/>
  <c r="P7" i="4"/>
  <c r="P8" i="4"/>
  <c r="P9" i="4"/>
  <c r="P10" i="4"/>
  <c r="D84" i="5"/>
  <c r="E84" i="5"/>
  <c r="F84" i="5"/>
  <c r="G84" i="5"/>
  <c r="H84" i="5"/>
  <c r="I84" i="5"/>
  <c r="J84" i="5"/>
  <c r="K84" i="5"/>
  <c r="L84" i="5"/>
  <c r="M84" i="5"/>
  <c r="C84" i="5"/>
  <c r="N83" i="5"/>
  <c r="P83" i="5" s="1"/>
  <c r="N81" i="5"/>
  <c r="D77" i="5"/>
  <c r="E77" i="5"/>
  <c r="F77" i="5"/>
  <c r="G77" i="5"/>
  <c r="H77" i="5"/>
  <c r="I77" i="5"/>
  <c r="J77" i="5"/>
  <c r="K77" i="5"/>
  <c r="L77" i="5"/>
  <c r="M77" i="5"/>
  <c r="C77" i="5"/>
  <c r="N76" i="5"/>
  <c r="N74" i="5"/>
  <c r="N69" i="5"/>
  <c r="N70" i="5"/>
  <c r="N71" i="5"/>
  <c r="N72" i="5"/>
  <c r="N68" i="5"/>
  <c r="D73" i="5"/>
  <c r="E73" i="5"/>
  <c r="F73" i="5"/>
  <c r="G73" i="5"/>
  <c r="H73" i="5"/>
  <c r="I73" i="5"/>
  <c r="J73" i="5"/>
  <c r="K73" i="5"/>
  <c r="L73" i="5"/>
  <c r="M73" i="5"/>
  <c r="D67" i="5"/>
  <c r="E67" i="5"/>
  <c r="F67" i="5"/>
  <c r="G67" i="5"/>
  <c r="H67" i="5"/>
  <c r="I67" i="5"/>
  <c r="J67" i="5"/>
  <c r="K67" i="5"/>
  <c r="L67" i="5"/>
  <c r="M67" i="5"/>
  <c r="C67" i="5"/>
  <c r="N66" i="5"/>
  <c r="P66" i="5" s="1"/>
  <c r="N65" i="5"/>
  <c r="N59" i="5"/>
  <c r="N60" i="5"/>
  <c r="P60" i="5" s="1"/>
  <c r="N61" i="5"/>
  <c r="N62" i="5"/>
  <c r="N58" i="5"/>
  <c r="N52" i="5"/>
  <c r="N53" i="5"/>
  <c r="N54" i="5"/>
  <c r="N55" i="5"/>
  <c r="N51" i="5"/>
  <c r="D56" i="5"/>
  <c r="E56" i="5"/>
  <c r="F56" i="5"/>
  <c r="G56" i="5"/>
  <c r="H56" i="5"/>
  <c r="I56" i="5"/>
  <c r="J56" i="5"/>
  <c r="K56" i="5"/>
  <c r="L56" i="5"/>
  <c r="M56" i="5"/>
  <c r="N49" i="5"/>
  <c r="N48" i="5"/>
  <c r="D50" i="5"/>
  <c r="E50" i="5"/>
  <c r="F50" i="5"/>
  <c r="G50" i="5"/>
  <c r="H50" i="5"/>
  <c r="I50" i="5"/>
  <c r="J50" i="5"/>
  <c r="K50" i="5"/>
  <c r="L50" i="5"/>
  <c r="M50" i="5"/>
  <c r="C50" i="5"/>
  <c r="N40" i="5"/>
  <c r="N41" i="5"/>
  <c r="N42" i="5"/>
  <c r="N43" i="5"/>
  <c r="N44" i="5"/>
  <c r="N45" i="5"/>
  <c r="N46" i="5"/>
  <c r="N39" i="5"/>
  <c r="D47" i="5"/>
  <c r="E47" i="5"/>
  <c r="F47" i="5"/>
  <c r="G47" i="5"/>
  <c r="H47" i="5"/>
  <c r="I47" i="5"/>
  <c r="J47" i="5"/>
  <c r="K47" i="5"/>
  <c r="L47" i="5"/>
  <c r="M47" i="5"/>
  <c r="C47" i="5"/>
  <c r="N36" i="5"/>
  <c r="N37" i="5"/>
  <c r="N35" i="5"/>
  <c r="N32" i="5"/>
  <c r="N31" i="5"/>
  <c r="D33" i="5"/>
  <c r="E33" i="5"/>
  <c r="F33" i="5"/>
  <c r="G33" i="5"/>
  <c r="H33" i="5"/>
  <c r="I33" i="5"/>
  <c r="J33" i="5"/>
  <c r="K33" i="5"/>
  <c r="L33" i="5"/>
  <c r="M33" i="5"/>
  <c r="C33" i="5"/>
  <c r="N25" i="5"/>
  <c r="N26" i="5"/>
  <c r="P26" i="5" s="1"/>
  <c r="N27" i="5"/>
  <c r="N28" i="5"/>
  <c r="N29" i="5"/>
  <c r="N24" i="5"/>
  <c r="D30" i="5"/>
  <c r="E30" i="5"/>
  <c r="F30" i="5"/>
  <c r="G30" i="5"/>
  <c r="H30" i="5"/>
  <c r="I30" i="5"/>
  <c r="J30" i="5"/>
  <c r="K30" i="5"/>
  <c r="L30" i="5"/>
  <c r="M30" i="5"/>
  <c r="C30" i="5"/>
  <c r="N21" i="5"/>
  <c r="N22" i="5"/>
  <c r="N20" i="5"/>
  <c r="D23" i="5"/>
  <c r="E23" i="5"/>
  <c r="F23" i="5"/>
  <c r="G23" i="5"/>
  <c r="H23" i="5"/>
  <c r="I23" i="5"/>
  <c r="J23" i="5"/>
  <c r="K23" i="5"/>
  <c r="L23" i="5"/>
  <c r="M23" i="5"/>
  <c r="C23" i="5"/>
  <c r="N17" i="5"/>
  <c r="N18" i="5"/>
  <c r="N16" i="5"/>
  <c r="D19" i="5"/>
  <c r="E19" i="5"/>
  <c r="F19" i="5"/>
  <c r="G19" i="5"/>
  <c r="H19" i="5"/>
  <c r="I19" i="5"/>
  <c r="J19" i="5"/>
  <c r="K19" i="5"/>
  <c r="L19" i="5"/>
  <c r="M19" i="5"/>
  <c r="C19" i="5"/>
  <c r="D15" i="5"/>
  <c r="E15" i="5"/>
  <c r="F15" i="5"/>
  <c r="G15" i="5"/>
  <c r="H15" i="5"/>
  <c r="I15" i="5"/>
  <c r="J15" i="5"/>
  <c r="K15" i="5"/>
  <c r="L15" i="5"/>
  <c r="M15" i="5"/>
  <c r="C15" i="5"/>
  <c r="N12" i="5"/>
  <c r="N13" i="5"/>
  <c r="N14" i="5"/>
  <c r="N10" i="5"/>
  <c r="N5" i="5"/>
  <c r="N6" i="5"/>
  <c r="N7" i="5"/>
  <c r="N8" i="5"/>
  <c r="N4" i="5"/>
  <c r="P4" i="5" s="1"/>
  <c r="D9" i="5"/>
  <c r="E9" i="5"/>
  <c r="F9" i="5"/>
  <c r="G9" i="5"/>
  <c r="H9" i="5"/>
  <c r="I9" i="5"/>
  <c r="J9" i="5"/>
  <c r="K9" i="5"/>
  <c r="L9" i="5"/>
  <c r="M9" i="5"/>
  <c r="C9" i="5"/>
  <c r="O77" i="5"/>
  <c r="O73" i="5"/>
  <c r="O67" i="5"/>
  <c r="O56" i="5"/>
  <c r="O50" i="5"/>
  <c r="O47" i="5"/>
  <c r="O33" i="5"/>
  <c r="O30" i="5"/>
  <c r="O23" i="5"/>
  <c r="O19" i="5"/>
  <c r="O15" i="5"/>
  <c r="O9" i="5"/>
  <c r="N82" i="8"/>
  <c r="N80" i="8"/>
  <c r="D83" i="8"/>
  <c r="E83" i="8"/>
  <c r="F83" i="8"/>
  <c r="G83" i="8"/>
  <c r="H83" i="8"/>
  <c r="I83" i="8"/>
  <c r="J83" i="8"/>
  <c r="K83" i="8"/>
  <c r="L83" i="8"/>
  <c r="M83" i="8"/>
  <c r="C83" i="8"/>
  <c r="N76" i="8"/>
  <c r="N74" i="8"/>
  <c r="D77" i="8"/>
  <c r="E77" i="8"/>
  <c r="F77" i="8"/>
  <c r="G77" i="8"/>
  <c r="H77" i="8"/>
  <c r="I77" i="8"/>
  <c r="J77" i="8"/>
  <c r="K77" i="8"/>
  <c r="L77" i="8"/>
  <c r="M77" i="8"/>
  <c r="N69" i="8"/>
  <c r="N70" i="8"/>
  <c r="N71" i="8"/>
  <c r="N72" i="8"/>
  <c r="N68" i="8"/>
  <c r="D73" i="8"/>
  <c r="E73" i="8"/>
  <c r="F73" i="8"/>
  <c r="G73" i="8"/>
  <c r="H73" i="8"/>
  <c r="I73" i="8"/>
  <c r="J73" i="8"/>
  <c r="K73" i="8"/>
  <c r="L73" i="8"/>
  <c r="M73" i="8"/>
  <c r="C73" i="8"/>
  <c r="N66" i="8"/>
  <c r="N65" i="8"/>
  <c r="N67" i="8" s="1"/>
  <c r="D67" i="8"/>
  <c r="E67" i="8"/>
  <c r="G67" i="8"/>
  <c r="H67" i="8"/>
  <c r="I67" i="8"/>
  <c r="J67" i="8"/>
  <c r="K67" i="8"/>
  <c r="L67" i="8"/>
  <c r="M67" i="8"/>
  <c r="C67" i="8"/>
  <c r="N59" i="8"/>
  <c r="N60" i="8"/>
  <c r="N61" i="8"/>
  <c r="N62" i="8"/>
  <c r="N58" i="8"/>
  <c r="N52" i="8"/>
  <c r="N53" i="8"/>
  <c r="N54" i="8"/>
  <c r="N55" i="8"/>
  <c r="N51" i="8"/>
  <c r="D56" i="8"/>
  <c r="E56" i="8"/>
  <c r="F56" i="8"/>
  <c r="G56" i="8"/>
  <c r="H56" i="8"/>
  <c r="I56" i="8"/>
  <c r="J56" i="8"/>
  <c r="K56" i="8"/>
  <c r="L56" i="8"/>
  <c r="M56" i="8"/>
  <c r="C56" i="8"/>
  <c r="N49" i="8"/>
  <c r="N48" i="8"/>
  <c r="D50" i="8"/>
  <c r="E50" i="8"/>
  <c r="F50" i="8"/>
  <c r="G50" i="8"/>
  <c r="H50" i="8"/>
  <c r="I50" i="8"/>
  <c r="J50" i="8"/>
  <c r="K50" i="8"/>
  <c r="L50" i="8"/>
  <c r="M50" i="8"/>
  <c r="C50" i="8"/>
  <c r="N40" i="8"/>
  <c r="N41" i="8"/>
  <c r="N42" i="8"/>
  <c r="N43" i="8"/>
  <c r="N44" i="8"/>
  <c r="N45" i="8"/>
  <c r="N46" i="8"/>
  <c r="N39" i="8"/>
  <c r="D47" i="8"/>
  <c r="E47" i="8"/>
  <c r="F47" i="8"/>
  <c r="G47" i="8"/>
  <c r="H47" i="8"/>
  <c r="I47" i="8"/>
  <c r="J47" i="8"/>
  <c r="K47" i="8"/>
  <c r="L47" i="8"/>
  <c r="M47" i="8"/>
  <c r="C47" i="8"/>
  <c r="N36" i="8"/>
  <c r="N37" i="8"/>
  <c r="N35" i="8"/>
  <c r="N32" i="8"/>
  <c r="N31" i="8"/>
  <c r="D33" i="8"/>
  <c r="E33" i="8"/>
  <c r="F33" i="8"/>
  <c r="G33" i="8"/>
  <c r="H33" i="8"/>
  <c r="I33" i="8"/>
  <c r="J33" i="8"/>
  <c r="K33" i="8"/>
  <c r="L33" i="8"/>
  <c r="M33" i="8"/>
  <c r="C33" i="8"/>
  <c r="N25" i="8"/>
  <c r="N26" i="8"/>
  <c r="N27" i="8"/>
  <c r="N28" i="8"/>
  <c r="N29" i="8"/>
  <c r="D30" i="8"/>
  <c r="E30" i="8"/>
  <c r="F30" i="8"/>
  <c r="G30" i="8"/>
  <c r="H30" i="8"/>
  <c r="I30" i="8"/>
  <c r="J30" i="8"/>
  <c r="K30" i="8"/>
  <c r="L30" i="8"/>
  <c r="M30" i="8"/>
  <c r="C30" i="8"/>
  <c r="N21" i="8"/>
  <c r="N22" i="8"/>
  <c r="N20" i="8"/>
  <c r="D23" i="8"/>
  <c r="E23" i="8"/>
  <c r="F23" i="8"/>
  <c r="G23" i="8"/>
  <c r="H23" i="8"/>
  <c r="I23" i="8"/>
  <c r="J23" i="8"/>
  <c r="K23" i="8"/>
  <c r="L23" i="8"/>
  <c r="M23" i="8"/>
  <c r="C23" i="8"/>
  <c r="N17" i="8"/>
  <c r="N18" i="8"/>
  <c r="N16" i="8"/>
  <c r="D19" i="8"/>
  <c r="E19" i="8"/>
  <c r="F19" i="8"/>
  <c r="G19" i="8"/>
  <c r="H19" i="8"/>
  <c r="I19" i="8"/>
  <c r="J19" i="8"/>
  <c r="K19" i="8"/>
  <c r="L19" i="8"/>
  <c r="M19" i="8"/>
  <c r="C19" i="8"/>
  <c r="N11" i="8"/>
  <c r="N12" i="8"/>
  <c r="N13" i="8"/>
  <c r="N14" i="8"/>
  <c r="N10" i="8"/>
  <c r="D15" i="8"/>
  <c r="E15" i="8"/>
  <c r="F15" i="8"/>
  <c r="G15" i="8"/>
  <c r="H15" i="8"/>
  <c r="I15" i="8"/>
  <c r="J15" i="8"/>
  <c r="K15" i="8"/>
  <c r="L15" i="8"/>
  <c r="M15" i="8"/>
  <c r="C15" i="8"/>
  <c r="N5" i="8"/>
  <c r="N6" i="8"/>
  <c r="N7" i="8"/>
  <c r="N8" i="8"/>
  <c r="N63" i="5" l="1"/>
  <c r="P54" i="4"/>
  <c r="P66" i="4"/>
  <c r="N58" i="4"/>
  <c r="P76" i="4"/>
  <c r="P80" i="4"/>
  <c r="N83" i="8"/>
  <c r="P81" i="5"/>
  <c r="N84" i="5"/>
  <c r="P84" i="5" s="1"/>
  <c r="N67" i="5"/>
  <c r="N63" i="8"/>
  <c r="N77" i="8"/>
  <c r="N50" i="8"/>
  <c r="N85" i="4"/>
  <c r="P85" i="4" s="1"/>
  <c r="N69" i="4"/>
  <c r="P69" i="4" s="1"/>
  <c r="N73" i="5"/>
  <c r="N50" i="5"/>
  <c r="N33" i="5"/>
  <c r="N77" i="5"/>
  <c r="N19" i="5"/>
  <c r="N64" i="8"/>
  <c r="N33" i="8"/>
  <c r="N23" i="8"/>
  <c r="P17" i="4"/>
  <c r="N75" i="4"/>
  <c r="P75" i="4" s="1"/>
  <c r="P11" i="4"/>
  <c r="N32" i="4"/>
  <c r="P32" i="4" s="1"/>
  <c r="P58" i="4"/>
  <c r="P21" i="4"/>
  <c r="P40" i="4"/>
  <c r="P6" i="4"/>
  <c r="P67" i="4"/>
  <c r="P82" i="4"/>
  <c r="N35" i="4"/>
  <c r="P35" i="4" s="1"/>
  <c r="N52" i="4"/>
  <c r="P52" i="4" s="1"/>
  <c r="P53" i="4"/>
  <c r="P37" i="4"/>
  <c r="N79" i="4"/>
  <c r="P79" i="4" s="1"/>
  <c r="P70" i="4"/>
  <c r="P19" i="4"/>
  <c r="P25" i="4"/>
  <c r="N49" i="4"/>
  <c r="P49" i="4" s="1"/>
  <c r="P26" i="4"/>
  <c r="N23" i="5"/>
  <c r="N30" i="5"/>
  <c r="N47" i="5"/>
  <c r="N56" i="5"/>
  <c r="N15" i="5"/>
  <c r="N73" i="8"/>
  <c r="N47" i="8"/>
  <c r="N56" i="8"/>
  <c r="N9" i="5"/>
  <c r="P65" i="5"/>
  <c r="N30" i="8"/>
  <c r="N15" i="8"/>
  <c r="N19" i="8"/>
  <c r="D84" i="2" l="1"/>
  <c r="E84" i="2"/>
  <c r="F84" i="2"/>
  <c r="G84" i="2"/>
  <c r="H84" i="2"/>
  <c r="I84" i="2"/>
  <c r="J84" i="2"/>
  <c r="K84" i="2"/>
  <c r="L84" i="2"/>
  <c r="M84" i="2"/>
  <c r="C84" i="2"/>
  <c r="D77" i="2"/>
  <c r="E77" i="2"/>
  <c r="F77" i="2"/>
  <c r="G77" i="2"/>
  <c r="H77" i="2"/>
  <c r="I77" i="2"/>
  <c r="J77" i="2"/>
  <c r="K77" i="2"/>
  <c r="L77" i="2"/>
  <c r="M77" i="2"/>
  <c r="C77" i="2"/>
  <c r="F73" i="2"/>
  <c r="G73" i="2"/>
  <c r="H73" i="2"/>
  <c r="I73" i="2"/>
  <c r="J73" i="2"/>
  <c r="K73" i="2"/>
  <c r="L73" i="2"/>
  <c r="M73" i="2"/>
  <c r="E73" i="2"/>
  <c r="D73" i="2"/>
  <c r="C73" i="2"/>
  <c r="C30" i="2"/>
  <c r="C23" i="2"/>
  <c r="C19" i="2"/>
  <c r="N84" i="2" l="1"/>
  <c r="P84" i="2" s="1"/>
  <c r="N77" i="2"/>
  <c r="P77" i="2" s="1"/>
  <c r="N73" i="2"/>
  <c r="P73" i="2" s="1"/>
  <c r="D9" i="8"/>
  <c r="E9" i="8"/>
  <c r="F9" i="8"/>
  <c r="G9" i="8"/>
  <c r="H9" i="8"/>
  <c r="I9" i="8"/>
  <c r="J9" i="8"/>
  <c r="K9" i="8"/>
  <c r="L9" i="8"/>
  <c r="M9" i="8"/>
  <c r="C56" i="2"/>
  <c r="D56" i="2"/>
  <c r="E56" i="2"/>
  <c r="F56" i="2"/>
  <c r="G56" i="2"/>
  <c r="H56" i="2"/>
  <c r="I56" i="2"/>
  <c r="J56" i="2"/>
  <c r="K56" i="2"/>
  <c r="L56" i="2"/>
  <c r="M56" i="2"/>
  <c r="C50" i="2"/>
  <c r="D50" i="2"/>
  <c r="E50" i="2"/>
  <c r="F50" i="2"/>
  <c r="G50" i="2"/>
  <c r="H50" i="2"/>
  <c r="I50" i="2"/>
  <c r="J50" i="2"/>
  <c r="K50" i="2"/>
  <c r="L50" i="2"/>
  <c r="M50" i="2"/>
  <c r="C47" i="2"/>
  <c r="D47" i="2"/>
  <c r="E47" i="2"/>
  <c r="F47" i="2"/>
  <c r="G47" i="2"/>
  <c r="H47" i="2"/>
  <c r="I47" i="2"/>
  <c r="J47" i="2"/>
  <c r="K47" i="2"/>
  <c r="L47" i="2"/>
  <c r="M47" i="2"/>
  <c r="C33" i="2"/>
  <c r="D33" i="2"/>
  <c r="E33" i="2"/>
  <c r="F33" i="2"/>
  <c r="G33" i="2"/>
  <c r="H33" i="2"/>
  <c r="I33" i="2"/>
  <c r="J33" i="2"/>
  <c r="K33" i="2"/>
  <c r="L33" i="2"/>
  <c r="M33" i="2"/>
  <c r="D30" i="2"/>
  <c r="E30" i="2"/>
  <c r="F30" i="2"/>
  <c r="G30" i="2"/>
  <c r="H30" i="2"/>
  <c r="I30" i="2"/>
  <c r="J30" i="2"/>
  <c r="K30" i="2"/>
  <c r="L30" i="2"/>
  <c r="M30" i="2"/>
  <c r="D23" i="2"/>
  <c r="E23" i="2"/>
  <c r="F23" i="2"/>
  <c r="G23" i="2"/>
  <c r="H23" i="2"/>
  <c r="I23" i="2"/>
  <c r="J23" i="2"/>
  <c r="K23" i="2"/>
  <c r="L23" i="2"/>
  <c r="M23" i="2"/>
  <c r="D19" i="2"/>
  <c r="E19" i="2"/>
  <c r="F19" i="2"/>
  <c r="G19" i="2"/>
  <c r="H19" i="2"/>
  <c r="I19" i="2"/>
  <c r="J19" i="2"/>
  <c r="K19" i="2"/>
  <c r="L19" i="2"/>
  <c r="M19" i="2"/>
  <c r="C15" i="2"/>
  <c r="D15" i="2"/>
  <c r="E15" i="2"/>
  <c r="F15" i="2"/>
  <c r="G15" i="2"/>
  <c r="H15" i="2"/>
  <c r="I15" i="2"/>
  <c r="J15" i="2"/>
  <c r="K15" i="2"/>
  <c r="L15" i="2"/>
  <c r="M15" i="2"/>
  <c r="N33" i="2" l="1"/>
  <c r="P33" i="2" s="1"/>
  <c r="N23" i="2"/>
  <c r="P23" i="2" s="1"/>
  <c r="N19" i="2"/>
  <c r="P19" i="2" s="1"/>
  <c r="N30" i="2"/>
  <c r="P30" i="2" s="1"/>
  <c r="D64" i="2"/>
  <c r="D78" i="2" s="1"/>
  <c r="N38" i="2"/>
  <c r="P38" i="2" s="1"/>
  <c r="N47" i="2"/>
  <c r="P47" i="2" s="1"/>
  <c r="N56" i="2"/>
  <c r="P56" i="2" s="1"/>
  <c r="N50" i="2"/>
  <c r="P50" i="2" s="1"/>
  <c r="N15" i="2"/>
  <c r="P15" i="2" s="1"/>
  <c r="G64" i="2"/>
  <c r="G78" i="2" s="1"/>
  <c r="E64" i="2"/>
  <c r="E78" i="2" s="1"/>
  <c r="M64" i="2"/>
  <c r="M78" i="2" s="1"/>
  <c r="K64" i="2"/>
  <c r="K78" i="2" s="1"/>
  <c r="J64" i="2"/>
  <c r="J78" i="2" s="1"/>
  <c r="H64" i="2"/>
  <c r="H78" i="2" s="1"/>
  <c r="L64" i="2"/>
  <c r="L78" i="2" s="1"/>
  <c r="C64" i="2"/>
  <c r="F64" i="2"/>
  <c r="F78" i="2" s="1"/>
  <c r="I64" i="2"/>
  <c r="I78" i="2" s="1"/>
  <c r="P76" i="5"/>
  <c r="P32" i="5"/>
  <c r="P21" i="5"/>
  <c r="P6" i="5"/>
  <c r="P7" i="5"/>
  <c r="P9" i="5"/>
  <c r="P5" i="5"/>
  <c r="C78" i="2" l="1"/>
  <c r="N64" i="2"/>
  <c r="P64" i="2" s="1"/>
  <c r="P23" i="5"/>
  <c r="N9" i="8"/>
  <c r="N78" i="2" l="1"/>
  <c r="P78" i="2" s="1"/>
  <c r="P18" i="5"/>
  <c r="P40" i="5" l="1"/>
  <c r="P12" i="5"/>
  <c r="P45" i="5"/>
  <c r="P68" i="5"/>
  <c r="P48" i="5"/>
  <c r="P55" i="5"/>
  <c r="P58" i="5"/>
  <c r="P72" i="5"/>
  <c r="P67" i="5"/>
  <c r="P24" i="5"/>
  <c r="P39" i="5"/>
  <c r="P43" i="5"/>
  <c r="P20" i="5"/>
  <c r="P22" i="5"/>
  <c r="P13" i="5"/>
  <c r="P14" i="5"/>
  <c r="P42" i="5"/>
  <c r="P8" i="5"/>
  <c r="P46" i="5"/>
  <c r="P56" i="5"/>
  <c r="P59" i="5"/>
  <c r="P69" i="5"/>
  <c r="P15" i="5"/>
  <c r="P27" i="5"/>
  <c r="P36" i="5"/>
  <c r="P53" i="5"/>
  <c r="P70" i="5"/>
  <c r="P49" i="5"/>
  <c r="P38" i="5"/>
  <c r="P44" i="5"/>
  <c r="P54" i="5"/>
  <c r="P41" i="5"/>
  <c r="P35" i="5"/>
  <c r="P17" i="5"/>
  <c r="P28" i="5"/>
  <c r="P33" i="5"/>
  <c r="P51" i="5"/>
  <c r="P61" i="5"/>
  <c r="P78" i="5"/>
  <c r="P25" i="5"/>
  <c r="P47" i="5"/>
  <c r="P50" i="5"/>
  <c r="P29" i="5"/>
  <c r="P31" i="5"/>
  <c r="P37" i="5"/>
  <c r="P52" i="5"/>
  <c r="P62" i="5"/>
  <c r="P73" i="5"/>
  <c r="P71" i="5"/>
  <c r="P77" i="5"/>
  <c r="P10" i="5"/>
  <c r="P19" i="5"/>
  <c r="P30" i="5"/>
  <c r="P63" i="5"/>
  <c r="P16" i="5"/>
  <c r="P7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tc={E685D903-40CD-4DD3-9DF2-F33112D68CFF}</author>
  </authors>
  <commentList>
    <comment ref="Q78" authorId="0" shapeId="0" xr:uid="{E685D903-40CD-4DD3-9DF2-F33112D68CFF}">
      <text>
        <t>[Threaded comment]
Your version of Excel allows you to read this threaded comment; however, any edits to it will get removed if the file is opened in a newer version of Excel. Learn more: https://go.microsoft.com/fwlink/?linkid=870924
Comment:
    Discuss with SG, whether to include the new estimate WTE figure (which includes estimates for the non-respondent providers), or keep to what was published last year?</t>
      </text>
    </comment>
  </commentList>
</comments>
</file>

<file path=xl/sharedStrings.xml><?xml version="1.0" encoding="utf-8"?>
<sst xmlns="http://schemas.openxmlformats.org/spreadsheetml/2006/main" count="426" uniqueCount="156">
  <si>
    <t>Establishment: whole time equivalent</t>
  </si>
  <si>
    <t>Country</t>
  </si>
  <si>
    <t xml:space="preserve">RT provider (health board / trust)                        </t>
  </si>
  <si>
    <t>8a</t>
  </si>
  <si>
    <t>8b</t>
  </si>
  <si>
    <t>8c</t>
  </si>
  <si>
    <t>8d</t>
  </si>
  <si>
    <t>N/A</t>
  </si>
  <si>
    <t>NHS England</t>
  </si>
  <si>
    <t>Northampton General Hospital NHS Trust</t>
  </si>
  <si>
    <t>Nottingham University Hospitals NHS Trust</t>
  </si>
  <si>
    <t>United Lincolnshire Hospitals NHS Trust</t>
  </si>
  <si>
    <t>University Hospitals of Derby and Burton NHS Foundation Trust</t>
  </si>
  <si>
    <t>University Hospitals of Leicester NHS Trust</t>
  </si>
  <si>
    <t>Network: East Midlands subtotal</t>
  </si>
  <si>
    <t>Cambridge University Hospitals NHS Foundation Trust</t>
  </si>
  <si>
    <t>Norfolk and Norwich University Hospitals NHS Foundation Trust</t>
  </si>
  <si>
    <t>North West Anglia NHS Foundation Trust</t>
  </si>
  <si>
    <t>Southend University Hospital NHS Foundation Trust</t>
  </si>
  <si>
    <t>Network: East of Englands subtotal</t>
  </si>
  <si>
    <t>Hull University Teaching Hospitals NHS Trust</t>
  </si>
  <si>
    <t>Sheffield Teaching Hospitals NHS Foundation Trust</t>
  </si>
  <si>
    <t>The Leeds Teaching Hospitals NHS Trust</t>
  </si>
  <si>
    <t>Network: Humber etc / West Yorkshire / South Yorkshire etc subtotal</t>
  </si>
  <si>
    <t>Lancashire Teaching Hospitals NHS Foundation Trust</t>
  </si>
  <si>
    <t>The Christie NHS Foundation Trust</t>
  </si>
  <si>
    <t>The Clatterbridge Cancer Centre NHS Foundation Trust</t>
  </si>
  <si>
    <t>Network: Lancashire etc / Greater Manchester / Cheshire etc subtotal</t>
  </si>
  <si>
    <t>Barking, Havering and Redbridge University Hospitals NHS Trust</t>
  </si>
  <si>
    <t>Barts Health NHS Trust</t>
  </si>
  <si>
    <t>East and North Hertfordshire NHS Trust</t>
  </si>
  <si>
    <t>North Middlesex University Hospital NHS Trust</t>
  </si>
  <si>
    <t>Royal Free London NHS Foundation Trust</t>
  </si>
  <si>
    <t>University College London Hospitals NHS Foundation Trust</t>
  </si>
  <si>
    <t>Network: North Central and North East London subtotal</t>
  </si>
  <si>
    <t>South Tees Hospitals NHS Foundation Trust</t>
  </si>
  <si>
    <t>Network: North East and Cumbria subtotal</t>
  </si>
  <si>
    <t>Imperial College Healthcare NHS Trust</t>
  </si>
  <si>
    <t>Royal Surrey County Hospital NHS Foundation Trust</t>
  </si>
  <si>
    <t>The Royal Marsden NHS Foundation Trust</t>
  </si>
  <si>
    <t>Network: North West and South West London / Surrey etc subtotal</t>
  </si>
  <si>
    <t>Gloucestershire Hospitals NHS Foundation Trust</t>
  </si>
  <si>
    <t>Royal Cornwall Hospitals NHS Trust</t>
  </si>
  <si>
    <t>Royal Devon and Exeter NHS Foundation Trust</t>
  </si>
  <si>
    <t>Royal United Hospitals Bath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</si>
  <si>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</si>
  <si>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</si>
  <si>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</si>
  <si>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Plymouth NHS Trust</t>
  </si>
  <si>
    <t>Network: Peninsula / Somerset etc subtotal</t>
  </si>
  <si>
    <t>Guy's and St Thomas' NHS Foundation Trust</t>
  </si>
  <si>
    <t>Maidstone and Tunbridge Wells NHS Trust</t>
  </si>
  <si>
    <t>Network: South East London / Kent and Medway subtotal</t>
  </si>
  <si>
    <t>Oxford University Hospitals NHS Foundation Trust</t>
  </si>
  <si>
    <t>Portsmouth Hospitals University NHS Trust</t>
  </si>
  <si>
    <t>Royal Berkshire NHS Foundation Trust</t>
  </si>
  <si>
    <t>University Hospital Southampton NHS Foundation Trust</t>
  </si>
  <si>
    <t>University Hospitals Dorset NHS Foundation Trust</t>
  </si>
  <si>
    <t>Network: Thames Valley / Wessex subtotal</t>
  </si>
  <si>
    <t>The Shrewsbury and Telford Hospital NHS Trust</t>
  </si>
  <si>
    <t>University Hospitals Birmingham NHS Foundation Trust</t>
  </si>
  <si>
    <t>University Hospitals Coventry and Warwickshire NHS Trust</t>
  </si>
  <si>
    <t>University Hospitals of North Midlands NHS Trust</t>
  </si>
  <si>
    <t>Worcestershire Acute Hospitals NHS Trust</t>
  </si>
  <si>
    <t>Network: West Midlands subtotal</t>
  </si>
  <si>
    <t>NHS England total</t>
  </si>
  <si>
    <t>NHS N Ireland</t>
  </si>
  <si>
    <t>Belfast Health and Social Care Trust</t>
  </si>
  <si>
    <t>Western Health and Social Care Trust</t>
  </si>
  <si>
    <t>NHS N Ireland total</t>
  </si>
  <si>
    <t xml:space="preserve">NHS Grampian </t>
  </si>
  <si>
    <t>NHS Greater Glasgow and Clyde</t>
  </si>
  <si>
    <t>NHS Highland</t>
  </si>
  <si>
    <t>NHS Lothian</t>
  </si>
  <si>
    <t>NHS Tayside</t>
  </si>
  <si>
    <t>NHS Scotland total</t>
  </si>
  <si>
    <t>NHS Wales</t>
  </si>
  <si>
    <t>Betsi Cadwaladr University Health Board</t>
  </si>
  <si>
    <t>Velindre NHS Trust</t>
  </si>
  <si>
    <t>NHS Wales total</t>
  </si>
  <si>
    <t>NHS UK total</t>
  </si>
  <si>
    <t>NHS UK average</t>
  </si>
  <si>
    <t>non-NHS</t>
  </si>
  <si>
    <t>non-NHS UK average</t>
  </si>
  <si>
    <t>This spreadsheet provides details of the key figures underpinning the report. The index below lists the contents of each tab in this spreadsheet.</t>
  </si>
  <si>
    <t>Index</t>
  </si>
  <si>
    <t>Description</t>
  </si>
  <si>
    <t>1. Establishment: WTE</t>
  </si>
  <si>
    <t xml:space="preserve">Total whole time equivalent (WTE) of establishment by Agenda for Change band and radiotherapy provider </t>
  </si>
  <si>
    <t>2. Vacancy rate: WTE</t>
  </si>
  <si>
    <t xml:space="preserve">Vacancies (WTE) as a percentage of establishment (WTE) by Agenda for Change band and radiotherapy provider </t>
  </si>
  <si>
    <t>3. Staff in post: WTE</t>
  </si>
  <si>
    <t xml:space="preserve">Total whole time equivalent (WTE) of staff in post by Agenda for Change band and radiotherapy provider </t>
  </si>
  <si>
    <t>4. Staff in post: headcount</t>
  </si>
  <si>
    <t xml:space="preserve">Total whole time equivalent (headcount) of staff in post by Agenda for Change band and radiotherapy provider </t>
  </si>
  <si>
    <t>Note: The inclusion of clinical support workers for the first time in 2021 affects comparisons with previous year’s data. However, the effect is judged to be small.</t>
  </si>
  <si>
    <t>Vacancy rate</t>
  </si>
  <si>
    <t>RT provider (health board / trust)                         Agenda for Change band:</t>
  </si>
  <si>
    <t>Vacant WTE</t>
  </si>
  <si>
    <t>Total WTE</t>
  </si>
  <si>
    <t>Three month vacancy figures WTE</t>
  </si>
  <si>
    <t>Three month vacancy rate</t>
  </si>
  <si>
    <t>England</t>
  </si>
  <si>
    <t>England total</t>
  </si>
  <si>
    <t>N Ireland</t>
  </si>
  <si>
    <t>N Ireland total</t>
  </si>
  <si>
    <t>Scotland total</t>
  </si>
  <si>
    <t>Wales</t>
  </si>
  <si>
    <t>Wales total</t>
  </si>
  <si>
    <t>Grand total</t>
  </si>
  <si>
    <t>Staff in post (headcount)</t>
  </si>
  <si>
    <t>Staff in post (Headcount)</t>
  </si>
  <si>
    <t>Staff in post (WTE)</t>
  </si>
  <si>
    <t>Staff in post (WTE) / Staff in post (Headcount)</t>
  </si>
  <si>
    <t>NHS England average</t>
  </si>
  <si>
    <t>NHS N Ireland average</t>
  </si>
  <si>
    <t>NHS Scotland</t>
  </si>
  <si>
    <t>NHS Grampian</t>
  </si>
  <si>
    <t>NHS Scotland average</t>
  </si>
  <si>
    <t>NHS Wales average</t>
  </si>
  <si>
    <t>PASTE LINK HERE</t>
  </si>
  <si>
    <t>Network: Humber/ West Yorkshire / South Yorkshire subtotal</t>
  </si>
  <si>
    <t>Swansea Bay University Health Board</t>
  </si>
  <si>
    <t xml:space="preserve">HCA Healthcare UK </t>
  </si>
  <si>
    <t>The Newcastle Upon Tyne Hospitals NHS Foundation Trust (Newcastle upon Tyne and Cumbria)</t>
  </si>
  <si>
    <t>2023 total</t>
  </si>
  <si>
    <t>East Suffolk and North East Essex NHS Foundation Trust (Colchester &amp; Ipswich Hospitals)</t>
  </si>
  <si>
    <t>HCA Healthcare UK</t>
  </si>
  <si>
    <t>General comments:</t>
  </si>
  <si>
    <t>Published by the Society of Radiographers (SoR) at:</t>
  </si>
  <si>
    <t>2024 total</t>
  </si>
  <si>
    <t>2024 change from 2023 census</t>
  </si>
  <si>
    <t>SoR radiotherapy radiographic workforce UK census - 1 November 2024</t>
  </si>
  <si>
    <t>Cancer Centre London LLP (Formerly Aspen Healthcare/Nuffield Health)</t>
  </si>
  <si>
    <t>GenesisCare</t>
  </si>
  <si>
    <t>The Royal Wolverhampton NHS Trust</t>
  </si>
  <si>
    <t>Brighton and Sussex University Hospitals NHS Trust</t>
  </si>
  <si>
    <t>This spreadsheet accompanies the report "Radiotherapy radiographic workforce 2024 UK census"</t>
  </si>
  <si>
    <t>o</t>
  </si>
  <si>
    <t>Cells shaded in grey show figures from the 2024 census are not available</t>
  </si>
  <si>
    <r>
      <t xml:space="preserve">* </t>
    </r>
    <r>
      <rPr>
        <sz val="11"/>
        <rFont val="Calibri"/>
        <family val="2"/>
        <scheme val="minor"/>
      </rPr>
      <t>See comment 1</t>
    </r>
  </si>
  <si>
    <t xml:space="preserve">East Suffolk and North East Essex NHS Foundation Trust (Colchester &amp; Ipswich Hospitals) did not provide this information </t>
  </si>
  <si>
    <r>
      <rPr>
        <b/>
        <sz val="14"/>
        <color rgb="FFFF0000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 See comment 1</t>
    </r>
  </si>
  <si>
    <t>Figures shaded in grey are from a previous census as up-to-date figures from the 2024 census are not available</t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</si>
  <si>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rFont val="Calibri"/>
        <family val="2"/>
        <scheme val="minor"/>
      </rPr>
      <t>See comment 1</t>
    </r>
  </si>
  <si>
    <t>actual non-NHS vacancy rate.</t>
  </si>
  <si>
    <t>*Non-NHS UK average – Please note that, due to the response level, this average may not accurately reflect the actual</t>
  </si>
  <si>
    <t>*no submission for 2023 or 2022 census, figure taken from 2021 submission</t>
  </si>
  <si>
    <t>*no submission for 2023 census, figure taken from 2022 submission</t>
  </si>
  <si>
    <t>*no submission for 2023 census or prior</t>
  </si>
  <si>
    <t>*Treat with caution - 1 additional services included who did not submit data in the previous year or prior</t>
  </si>
  <si>
    <t>figures shown are from a previous census, with the corresponding year indicated in column Q.</t>
  </si>
  <si>
    <r>
      <rPr>
        <b/>
        <sz val="11"/>
        <rFont val="Calibri"/>
        <family val="2"/>
        <scheme val="minor"/>
      </rPr>
      <t>2023 Establishment (WTE):</t>
    </r>
    <r>
      <rPr>
        <sz val="11"/>
        <rFont val="Calibri"/>
        <family val="2"/>
        <scheme val="minor"/>
      </rPr>
      <t xml:space="preserve"> Some providers did not submit data for the 2023 collection. Therefore, the WTE </t>
    </r>
  </si>
  <si>
    <t>with their submission to the census. Please treat subtotal for network: East of Englands with cuation.</t>
  </si>
  <si>
    <t>*Prev WTE without est. for Brighton - 255.82</t>
  </si>
  <si>
    <t>*Previous WTE without est. for The Royal Wolverhampton NHS Trust and University Hospitals Coventry and Warwickshire NHS Trust 196.76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</si>
</sst>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1"/>
      <name val="Calibri"/>
      <family val="2"/>
    </font>
    <font>
      <b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u/>
      <sz val="10"/>
      <color indexed="12"/>
      <name val="MS Sans Serif"/>
      <family val="2"/>
    </font>
    <font>
      <b/>
      <sz val="20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4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0"/>
      <name val="Microsoft Sans Serif"/>
      <family val="2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indexed="12"/>
      <name val="Calibri"/>
      <family val="2"/>
      <scheme val="minor"/>
    </font>
    <font>
      <u/>
      <sz val="10"/>
      <color indexed="12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i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rgb="FFFF0000"/>
      <name val="Calibri"/>
      <family val="2"/>
    </font>
    <font>
      <i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CF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3" fillId="0" borderId="0"/>
  </cellStyleXfs>
  <cellXfs count="348">
    <xf numFmtId="0" fontId="0" fillId="0" borderId="0" xfId="0"/>
    <xf numFmtId="0" fontId="4" fillId="0" borderId="0" xfId="0" applyFont="1"/>
    <xf numFmtId="0" fontId="5" fillId="0" borderId="0" xfId="0" applyFont="1"/>
    <xf numFmtId="2" fontId="5" fillId="0" borderId="0" xfId="0" applyNumberFormat="1" applyFont="1"/>
    <xf numFmtId="0" fontId="2" fillId="0" borderId="0" xfId="0" applyFont="1"/>
    <xf numFmtId="0" fontId="6" fillId="0" borderId="0" xfId="0" applyFont="1"/>
    <xf numFmtId="0" fontId="7" fillId="2" borderId="0" xfId="0" applyFont="1" applyFill="1"/>
    <xf numFmtId="2" fontId="7" fillId="2" borderId="0" xfId="0" applyNumberFormat="1" applyFont="1" applyFill="1"/>
    <xf numFmtId="0" fontId="2" fillId="2" borderId="0" xfId="0" applyFont="1" applyFill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7" fillId="0" borderId="2" xfId="2" applyFont="1" applyBorder="1"/>
    <xf numFmtId="0" fontId="7" fillId="0" borderId="0" xfId="2" applyFont="1"/>
    <xf numFmtId="0" fontId="7" fillId="0" borderId="5" xfId="2" applyFont="1" applyBorder="1"/>
    <xf numFmtId="0" fontId="8" fillId="4" borderId="7" xfId="0" applyFont="1" applyFill="1" applyBorder="1"/>
    <xf numFmtId="0" fontId="7" fillId="0" borderId="0" xfId="0" applyFont="1"/>
    <xf numFmtId="0" fontId="13" fillId="0" borderId="0" xfId="0" applyFont="1"/>
    <xf numFmtId="0" fontId="0" fillId="0" borderId="1" xfId="0" applyBorder="1"/>
    <xf numFmtId="0" fontId="7" fillId="0" borderId="3" xfId="0" applyFont="1" applyBorder="1"/>
    <xf numFmtId="0" fontId="8" fillId="4" borderId="10" xfId="0" applyFont="1" applyFill="1" applyBorder="1"/>
    <xf numFmtId="0" fontId="7" fillId="0" borderId="2" xfId="0" applyFont="1" applyBorder="1"/>
    <xf numFmtId="0" fontId="11" fillId="0" borderId="0" xfId="0" applyFont="1"/>
    <xf numFmtId="0" fontId="3" fillId="0" borderId="0" xfId="0" applyFont="1"/>
    <xf numFmtId="164" fontId="2" fillId="0" borderId="0" xfId="0" applyNumberFormat="1" applyFont="1"/>
    <xf numFmtId="0" fontId="8" fillId="4" borderId="12" xfId="0" applyFont="1" applyFill="1" applyBorder="1"/>
    <xf numFmtId="0" fontId="0" fillId="0" borderId="2" xfId="0" applyBorder="1"/>
    <xf numFmtId="0" fontId="8" fillId="4" borderId="9" xfId="0" applyFont="1" applyFill="1" applyBorder="1"/>
    <xf numFmtId="164" fontId="0" fillId="0" borderId="0" xfId="0" applyNumberFormat="1"/>
    <xf numFmtId="2" fontId="0" fillId="0" borderId="0" xfId="0" applyNumberFormat="1"/>
    <xf numFmtId="0" fontId="15" fillId="0" borderId="0" xfId="0" applyFont="1"/>
    <xf numFmtId="0" fontId="7" fillId="0" borderId="0" xfId="0" applyFont="1" applyAlignment="1">
      <alignment wrapText="1"/>
    </xf>
    <xf numFmtId="0" fontId="17" fillId="0" borderId="0" xfId="0" applyFont="1"/>
    <xf numFmtId="0" fontId="18" fillId="0" borderId="0" xfId="0" applyFont="1"/>
    <xf numFmtId="165" fontId="18" fillId="0" borderId="0" xfId="0" applyNumberFormat="1" applyFont="1"/>
    <xf numFmtId="0" fontId="19" fillId="0" borderId="0" xfId="0" applyFont="1"/>
    <xf numFmtId="164" fontId="19" fillId="0" borderId="0" xfId="0" applyNumberFormat="1" applyFont="1"/>
    <xf numFmtId="0" fontId="20" fillId="0" borderId="0" xfId="0" applyFont="1"/>
    <xf numFmtId="0" fontId="21" fillId="0" borderId="0" xfId="0" applyFont="1"/>
    <xf numFmtId="0" fontId="11" fillId="3" borderId="0" xfId="0" applyFont="1" applyFill="1"/>
    <xf numFmtId="2" fontId="11" fillId="3" borderId="0" xfId="0" applyNumberFormat="1" applyFont="1" applyFill="1"/>
    <xf numFmtId="0" fontId="18" fillId="3" borderId="0" xfId="0" applyFont="1" applyFill="1"/>
    <xf numFmtId="165" fontId="21" fillId="3" borderId="0" xfId="0" applyNumberFormat="1" applyFont="1" applyFill="1"/>
    <xf numFmtId="0" fontId="22" fillId="0" borderId="0" xfId="0" applyFont="1"/>
    <xf numFmtId="164" fontId="22" fillId="0" borderId="0" xfId="0" applyNumberFormat="1" applyFont="1"/>
    <xf numFmtId="0" fontId="8" fillId="0" borderId="0" xfId="0" applyFont="1" applyAlignment="1">
      <alignment wrapText="1"/>
    </xf>
    <xf numFmtId="0" fontId="7" fillId="0" borderId="13" xfId="0" applyFont="1" applyBorder="1"/>
    <xf numFmtId="0" fontId="7" fillId="0" borderId="16" xfId="0" applyFont="1" applyBorder="1"/>
    <xf numFmtId="0" fontId="8" fillId="4" borderId="17" xfId="0" applyFont="1" applyFill="1" applyBorder="1"/>
    <xf numFmtId="0" fontId="8" fillId="4" borderId="12" xfId="2" applyFont="1" applyFill="1" applyBorder="1"/>
    <xf numFmtId="164" fontId="8" fillId="0" borderId="0" xfId="1" applyNumberFormat="1" applyFont="1"/>
    <xf numFmtId="164" fontId="0" fillId="0" borderId="0" xfId="1" applyNumberFormat="1" applyFont="1" applyFill="1"/>
    <xf numFmtId="0" fontId="7" fillId="0" borderId="15" xfId="0" applyFont="1" applyBorder="1"/>
    <xf numFmtId="164" fontId="8" fillId="0" borderId="0" xfId="1" applyNumberFormat="1" applyFont="1" applyFill="1"/>
    <xf numFmtId="164" fontId="0" fillId="0" borderId="0" xfId="1" applyNumberFormat="1" applyFont="1"/>
    <xf numFmtId="2" fontId="8" fillId="4" borderId="17" xfId="0" applyNumberFormat="1" applyFont="1" applyFill="1" applyBorder="1"/>
    <xf numFmtId="0" fontId="2" fillId="0" borderId="7" xfId="0" applyFont="1" applyBorder="1"/>
    <xf numFmtId="0" fontId="0" fillId="0" borderId="16" xfId="0" applyBorder="1"/>
    <xf numFmtId="164" fontId="7" fillId="0" borderId="0" xfId="0" applyNumberFormat="1" applyFont="1"/>
    <xf numFmtId="165" fontId="0" fillId="0" borderId="0" xfId="0" applyNumberFormat="1"/>
    <xf numFmtId="0" fontId="7" fillId="0" borderId="20" xfId="2" applyFont="1" applyBorder="1"/>
    <xf numFmtId="0" fontId="7" fillId="0" borderId="21" xfId="0" applyFont="1" applyBorder="1"/>
    <xf numFmtId="0" fontId="7" fillId="0" borderId="22" xfId="0" applyFont="1" applyBorder="1"/>
    <xf numFmtId="0" fontId="8" fillId="4" borderId="17" xfId="2" applyFont="1" applyFill="1" applyBorder="1"/>
    <xf numFmtId="0" fontId="7" fillId="0" borderId="23" xfId="0" applyFont="1" applyBorder="1"/>
    <xf numFmtId="0" fontId="8" fillId="4" borderId="4" xfId="0" applyFont="1" applyFill="1" applyBorder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6" fillId="2" borderId="0" xfId="0" applyFont="1" applyFill="1"/>
    <xf numFmtId="2" fontId="26" fillId="2" borderId="0" xfId="0" applyNumberFormat="1" applyFont="1" applyFill="1"/>
    <xf numFmtId="0" fontId="25" fillId="2" borderId="0" xfId="0" applyFont="1" applyFill="1"/>
    <xf numFmtId="0" fontId="6" fillId="0" borderId="0" xfId="0" applyFont="1" applyAlignment="1">
      <alignment horizontal="left" wrapText="1"/>
    </xf>
    <xf numFmtId="0" fontId="26" fillId="0" borderId="16" xfId="0" applyFont="1" applyBorder="1"/>
    <xf numFmtId="0" fontId="26" fillId="0" borderId="1" xfId="0" applyFont="1" applyBorder="1"/>
    <xf numFmtId="0" fontId="26" fillId="0" borderId="22" xfId="0" applyFont="1" applyBorder="1"/>
    <xf numFmtId="0" fontId="6" fillId="5" borderId="10" xfId="0" applyFont="1" applyFill="1" applyBorder="1"/>
    <xf numFmtId="0" fontId="6" fillId="5" borderId="17" xfId="0" applyFont="1" applyFill="1" applyBorder="1"/>
    <xf numFmtId="0" fontId="26" fillId="0" borderId="11" xfId="2" applyFont="1" applyBorder="1"/>
    <xf numFmtId="0" fontId="28" fillId="0" borderId="0" xfId="3" applyFont="1"/>
    <xf numFmtId="0" fontId="29" fillId="0" borderId="0" xfId="4" applyFont="1"/>
    <xf numFmtId="0" fontId="26" fillId="5" borderId="7" xfId="0" applyFont="1" applyFill="1" applyBorder="1"/>
    <xf numFmtId="0" fontId="0" fillId="0" borderId="23" xfId="0" applyBorder="1"/>
    <xf numFmtId="0" fontId="0" fillId="7" borderId="0" xfId="0" applyFill="1"/>
    <xf numFmtId="164" fontId="8" fillId="7" borderId="0" xfId="0" applyNumberFormat="1" applyFont="1" applyFill="1" applyAlignment="1">
      <alignment wrapText="1"/>
    </xf>
    <xf numFmtId="0" fontId="0" fillId="0" borderId="10" xfId="0" applyBorder="1"/>
    <xf numFmtId="0" fontId="2" fillId="0" borderId="2" xfId="0" applyFont="1" applyBorder="1"/>
    <xf numFmtId="0" fontId="7" fillId="0" borderId="24" xfId="0" applyFont="1" applyBorder="1"/>
    <xf numFmtId="0" fontId="13" fillId="0" borderId="2" xfId="0" applyFont="1" applyBorder="1"/>
    <xf numFmtId="0" fontId="8" fillId="8" borderId="15" xfId="0" applyFont="1" applyFill="1" applyBorder="1"/>
    <xf numFmtId="0" fontId="7" fillId="0" borderId="15" xfId="2" applyFont="1" applyBorder="1"/>
    <xf numFmtId="0" fontId="7" fillId="0" borderId="24" xfId="2" applyFont="1" applyBorder="1"/>
    <xf numFmtId="0" fontId="8" fillId="4" borderId="10" xfId="2" applyFont="1" applyFill="1" applyBorder="1"/>
    <xf numFmtId="0" fontId="8" fillId="0" borderId="2" xfId="0" applyFont="1" applyBorder="1" applyAlignment="1">
      <alignment wrapText="1"/>
    </xf>
    <xf numFmtId="0" fontId="0" fillId="0" borderId="13" xfId="0" applyBorder="1"/>
    <xf numFmtId="2" fontId="8" fillId="0" borderId="0" xfId="0" applyNumberFormat="1" applyFont="1"/>
    <xf numFmtId="0" fontId="8" fillId="0" borderId="12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9" xfId="0" applyFont="1" applyBorder="1" applyAlignment="1">
      <alignment wrapText="1"/>
    </xf>
    <xf numFmtId="164" fontId="8" fillId="0" borderId="8" xfId="0" applyNumberFormat="1" applyFont="1" applyBorder="1" applyAlignment="1">
      <alignment wrapText="1"/>
    </xf>
    <xf numFmtId="2" fontId="11" fillId="0" borderId="0" xfId="0" applyNumberFormat="1" applyFont="1"/>
    <xf numFmtId="165" fontId="21" fillId="0" borderId="0" xfId="0" applyNumberFormat="1" applyFont="1"/>
    <xf numFmtId="0" fontId="8" fillId="0" borderId="12" xfId="0" applyFont="1" applyBorder="1" applyAlignment="1">
      <alignment wrapText="1"/>
    </xf>
    <xf numFmtId="0" fontId="8" fillId="0" borderId="8" xfId="0" applyFont="1" applyBorder="1"/>
    <xf numFmtId="0" fontId="8" fillId="0" borderId="7" xfId="0" applyFont="1" applyBorder="1" applyAlignment="1">
      <alignment wrapText="1"/>
    </xf>
    <xf numFmtId="164" fontId="8" fillId="0" borderId="7" xfId="0" applyNumberFormat="1" applyFont="1" applyBorder="1" applyAlignment="1">
      <alignment wrapText="1"/>
    </xf>
    <xf numFmtId="0" fontId="2" fillId="0" borderId="23" xfId="0" applyFont="1" applyBorder="1"/>
    <xf numFmtId="0" fontId="0" fillId="0" borderId="3" xfId="0" applyBorder="1"/>
    <xf numFmtId="0" fontId="6" fillId="5" borderId="18" xfId="0" applyFont="1" applyFill="1" applyBorder="1"/>
    <xf numFmtId="0" fontId="6" fillId="4" borderId="7" xfId="2" applyFont="1" applyFill="1" applyBorder="1"/>
    <xf numFmtId="0" fontId="26" fillId="0" borderId="16" xfId="2" applyFont="1" applyBorder="1"/>
    <xf numFmtId="0" fontId="26" fillId="0" borderId="23" xfId="2" applyFont="1" applyBorder="1"/>
    <xf numFmtId="0" fontId="26" fillId="0" borderId="6" xfId="2" applyFont="1" applyBorder="1"/>
    <xf numFmtId="0" fontId="27" fillId="0" borderId="23" xfId="0" applyFont="1" applyBorder="1" applyAlignment="1">
      <alignment wrapText="1"/>
    </xf>
    <xf numFmtId="0" fontId="6" fillId="0" borderId="19" xfId="0" applyFont="1" applyBorder="1" applyAlignment="1">
      <alignment horizontal="left"/>
    </xf>
    <xf numFmtId="0" fontId="0" fillId="0" borderId="23" xfId="0" applyBorder="1" applyAlignment="1">
      <alignment wrapText="1"/>
    </xf>
    <xf numFmtId="0" fontId="7" fillId="0" borderId="16" xfId="2" applyFont="1" applyBorder="1"/>
    <xf numFmtId="0" fontId="7" fillId="0" borderId="23" xfId="2" applyFont="1" applyBorder="1"/>
    <xf numFmtId="0" fontId="8" fillId="4" borderId="26" xfId="2" applyFont="1" applyFill="1" applyBorder="1"/>
    <xf numFmtId="0" fontId="8" fillId="4" borderId="27" xfId="2" applyFont="1" applyFill="1" applyBorder="1"/>
    <xf numFmtId="2" fontId="26" fillId="0" borderId="0" xfId="0" applyNumberFormat="1" applyFont="1"/>
    <xf numFmtId="2" fontId="6" fillId="0" borderId="0" xfId="0" applyNumberFormat="1" applyFont="1" applyAlignment="1">
      <alignment wrapText="1"/>
    </xf>
    <xf numFmtId="165" fontId="8" fillId="0" borderId="8" xfId="0" applyNumberFormat="1" applyFont="1" applyBorder="1" applyAlignment="1">
      <alignment wrapText="1"/>
    </xf>
    <xf numFmtId="164" fontId="11" fillId="0" borderId="0" xfId="0" applyNumberFormat="1" applyFont="1"/>
    <xf numFmtId="164" fontId="33" fillId="3" borderId="0" xfId="0" applyNumberFormat="1" applyFont="1" applyFill="1"/>
    <xf numFmtId="164" fontId="33" fillId="0" borderId="0" xfId="0" applyNumberFormat="1" applyFont="1"/>
    <xf numFmtId="0" fontId="2" fillId="0" borderId="0" xfId="2" applyFont="1"/>
    <xf numFmtId="0" fontId="8" fillId="0" borderId="30" xfId="0" applyFont="1" applyBorder="1"/>
    <xf numFmtId="0" fontId="8" fillId="0" borderId="19" xfId="0" applyFont="1" applyBorder="1" applyAlignment="1">
      <alignment horizontal="left"/>
    </xf>
    <xf numFmtId="0" fontId="8" fillId="4" borderId="28" xfId="0" applyFont="1" applyFill="1" applyBorder="1"/>
    <xf numFmtId="2" fontId="8" fillId="8" borderId="28" xfId="0" applyNumberFormat="1" applyFont="1" applyFill="1" applyBorder="1"/>
    <xf numFmtId="2" fontId="8" fillId="4" borderId="28" xfId="0" applyNumberFormat="1" applyFont="1" applyFill="1" applyBorder="1"/>
    <xf numFmtId="0" fontId="8" fillId="4" borderId="30" xfId="0" applyFont="1" applyFill="1" applyBorder="1"/>
    <xf numFmtId="0" fontId="2" fillId="0" borderId="19" xfId="0" applyFont="1" applyBorder="1"/>
    <xf numFmtId="0" fontId="7" fillId="0" borderId="22" xfId="2" applyFont="1" applyBorder="1"/>
    <xf numFmtId="0" fontId="8" fillId="4" borderId="27" xfId="0" applyFont="1" applyFill="1" applyBorder="1"/>
    <xf numFmtId="0" fontId="7" fillId="0" borderId="21" xfId="2" applyFont="1" applyBorder="1"/>
    <xf numFmtId="0" fontId="7" fillId="0" borderId="3" xfId="2" applyFont="1" applyBorder="1"/>
    <xf numFmtId="0" fontId="8" fillId="4" borderId="30" xfId="2" applyFont="1" applyFill="1" applyBorder="1"/>
    <xf numFmtId="0" fontId="0" fillId="0" borderId="3" xfId="0" applyBorder="1" applyAlignment="1">
      <alignment wrapText="1"/>
    </xf>
    <xf numFmtId="0" fontId="7" fillId="0" borderId="25" xfId="2" applyFont="1" applyBorder="1"/>
    <xf numFmtId="0" fontId="7" fillId="0" borderId="31" xfId="2" applyFont="1" applyBorder="1"/>
    <xf numFmtId="0" fontId="7" fillId="0" borderId="32" xfId="2" applyFont="1" applyBorder="1"/>
    <xf numFmtId="0" fontId="8" fillId="4" borderId="33" xfId="0" applyFont="1" applyFill="1" applyBorder="1"/>
    <xf numFmtId="0" fontId="0" fillId="0" borderId="23" xfId="0" applyBorder="1" applyAlignment="1">
      <alignment vertical="top" wrapText="1"/>
    </xf>
    <xf numFmtId="0" fontId="25" fillId="0" borderId="0" xfId="2" applyFont="1"/>
    <xf numFmtId="0" fontId="0" fillId="0" borderId="35" xfId="0" applyBorder="1"/>
    <xf numFmtId="0" fontId="7" fillId="0" borderId="36" xfId="0" applyFont="1" applyBorder="1"/>
    <xf numFmtId="0" fontId="7" fillId="0" borderId="33" xfId="0" applyFont="1" applyBorder="1"/>
    <xf numFmtId="0" fontId="0" fillId="0" borderId="34" xfId="0" applyBorder="1"/>
    <xf numFmtId="0" fontId="8" fillId="0" borderId="7" xfId="0" applyFont="1" applyBorder="1"/>
    <xf numFmtId="0" fontId="0" fillId="0" borderId="36" xfId="0" applyBorder="1"/>
    <xf numFmtId="0" fontId="0" fillId="0" borderId="33" xfId="0" applyBorder="1"/>
    <xf numFmtId="2" fontId="7" fillId="0" borderId="0" xfId="0" applyNumberFormat="1" applyFont="1"/>
    <xf numFmtId="10" fontId="34" fillId="0" borderId="0" xfId="0" quotePrefix="1" applyNumberFormat="1" applyFont="1" applyAlignment="1">
      <alignment horizontal="right"/>
    </xf>
    <xf numFmtId="0" fontId="0" fillId="0" borderId="7" xfId="0" applyBorder="1"/>
    <xf numFmtId="10" fontId="35" fillId="0" borderId="0" xfId="0" quotePrefix="1" applyNumberFormat="1" applyFont="1" applyAlignment="1">
      <alignment horizontal="right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quotePrefix="1" applyFont="1"/>
    <xf numFmtId="0" fontId="13" fillId="0" borderId="11" xfId="2" applyFont="1" applyBorder="1"/>
    <xf numFmtId="0" fontId="2" fillId="0" borderId="2" xfId="2" applyFont="1" applyBorder="1"/>
    <xf numFmtId="0" fontId="8" fillId="4" borderId="38" xfId="0" applyFont="1" applyFill="1" applyBorder="1"/>
    <xf numFmtId="0" fontId="7" fillId="0" borderId="39" xfId="0" applyFont="1" applyBorder="1"/>
    <xf numFmtId="0" fontId="0" fillId="0" borderId="39" xfId="0" applyBorder="1"/>
    <xf numFmtId="0" fontId="7" fillId="0" borderId="40" xfId="2" applyFont="1" applyBorder="1"/>
    <xf numFmtId="0" fontId="7" fillId="0" borderId="34" xfId="2" applyFont="1" applyBorder="1"/>
    <xf numFmtId="0" fontId="0" fillId="0" borderId="41" xfId="0" applyBorder="1"/>
    <xf numFmtId="0" fontId="0" fillId="0" borderId="37" xfId="0" applyBorder="1"/>
    <xf numFmtId="0" fontId="12" fillId="4" borderId="24" xfId="0" applyFont="1" applyFill="1" applyBorder="1"/>
    <xf numFmtId="0" fontId="12" fillId="4" borderId="36" xfId="0" applyFont="1" applyFill="1" applyBorder="1"/>
    <xf numFmtId="0" fontId="0" fillId="0" borderId="24" xfId="0" applyBorder="1"/>
    <xf numFmtId="0" fontId="12" fillId="4" borderId="7" xfId="0" applyFont="1" applyFill="1" applyBorder="1"/>
    <xf numFmtId="0" fontId="7" fillId="0" borderId="34" xfId="0" applyFont="1" applyBorder="1"/>
    <xf numFmtId="0" fontId="7" fillId="0" borderId="38" xfId="0" applyFont="1" applyBorder="1"/>
    <xf numFmtId="0" fontId="8" fillId="4" borderId="7" xfId="2" applyFont="1" applyFill="1" applyBorder="1"/>
    <xf numFmtId="0" fontId="7" fillId="0" borderId="42" xfId="2" applyFont="1" applyBorder="1"/>
    <xf numFmtId="0" fontId="7" fillId="0" borderId="40" xfId="0" applyFont="1" applyBorder="1"/>
    <xf numFmtId="0" fontId="7" fillId="0" borderId="0" xfId="0" quotePrefix="1" applyFont="1"/>
    <xf numFmtId="0" fontId="8" fillId="10" borderId="7" xfId="0" applyFont="1" applyFill="1" applyBorder="1"/>
    <xf numFmtId="0" fontId="8" fillId="10" borderId="22" xfId="0" applyFont="1" applyFill="1" applyBorder="1"/>
    <xf numFmtId="0" fontId="8" fillId="9" borderId="22" xfId="0" applyFont="1" applyFill="1" applyBorder="1"/>
    <xf numFmtId="0" fontId="8" fillId="10" borderId="30" xfId="0" applyFont="1" applyFill="1" applyBorder="1"/>
    <xf numFmtId="0" fontId="8" fillId="10" borderId="40" xfId="0" applyFont="1" applyFill="1" applyBorder="1"/>
    <xf numFmtId="0" fontId="7" fillId="0" borderId="35" xfId="0" applyFont="1" applyBorder="1"/>
    <xf numFmtId="0" fontId="7" fillId="10" borderId="30" xfId="0" applyFont="1" applyFill="1" applyBorder="1"/>
    <xf numFmtId="0" fontId="7" fillId="0" borderId="2" xfId="0" applyFont="1" applyBorder="1" applyAlignment="1">
      <alignment vertical="top" wrapText="1"/>
    </xf>
    <xf numFmtId="0" fontId="7" fillId="0" borderId="24" xfId="0" applyFont="1" applyBorder="1" applyAlignment="1">
      <alignment horizontal="left" wrapText="1"/>
    </xf>
    <xf numFmtId="0" fontId="8" fillId="4" borderId="24" xfId="0" applyFont="1" applyFill="1" applyBorder="1"/>
    <xf numFmtId="0" fontId="8" fillId="4" borderId="36" xfId="0" applyFont="1" applyFill="1" applyBorder="1"/>
    <xf numFmtId="0" fontId="8" fillId="8" borderId="10" xfId="0" applyFont="1" applyFill="1" applyBorder="1"/>
    <xf numFmtId="0" fontId="7" fillId="0" borderId="17" xfId="0" applyFont="1" applyBorder="1"/>
    <xf numFmtId="2" fontId="7" fillId="9" borderId="7" xfId="0" applyNumberFormat="1" applyFont="1" applyFill="1" applyBorder="1"/>
    <xf numFmtId="0" fontId="7" fillId="0" borderId="37" xfId="0" applyFont="1" applyBorder="1"/>
    <xf numFmtId="0" fontId="7" fillId="0" borderId="41" xfId="0" applyFont="1" applyBorder="1"/>
    <xf numFmtId="2" fontId="2" fillId="0" borderId="0" xfId="0" applyNumberFormat="1" applyFont="1"/>
    <xf numFmtId="2" fontId="2" fillId="0" borderId="21" xfId="0" applyNumberFormat="1" applyFont="1" applyBorder="1"/>
    <xf numFmtId="0" fontId="26" fillId="0" borderId="34" xfId="0" applyFont="1" applyBorder="1"/>
    <xf numFmtId="0" fontId="26" fillId="0" borderId="34" xfId="2" applyFont="1" applyBorder="1"/>
    <xf numFmtId="0" fontId="41" fillId="0" borderId="0" xfId="0" applyFont="1"/>
    <xf numFmtId="0" fontId="31" fillId="0" borderId="41" xfId="0" applyFont="1" applyBorder="1"/>
    <xf numFmtId="0" fontId="26" fillId="0" borderId="35" xfId="0" applyFont="1" applyBorder="1"/>
    <xf numFmtId="2" fontId="25" fillId="0" borderId="0" xfId="0" applyNumberFormat="1" applyFont="1"/>
    <xf numFmtId="2" fontId="25" fillId="5" borderId="16" xfId="0" applyNumberFormat="1" applyFont="1" applyFill="1" applyBorder="1"/>
    <xf numFmtId="0" fontId="30" fillId="12" borderId="0" xfId="4" applyFont="1" applyFill="1"/>
    <xf numFmtId="0" fontId="7" fillId="0" borderId="23" xfId="0" quotePrefix="1" applyFont="1" applyBorder="1"/>
    <xf numFmtId="0" fontId="7" fillId="0" borderId="6" xfId="0" applyFont="1" applyBorder="1"/>
    <xf numFmtId="165" fontId="8" fillId="4" borderId="8" xfId="0" applyNumberFormat="1" applyFont="1" applyFill="1" applyBorder="1" applyAlignment="1">
      <alignment wrapText="1"/>
    </xf>
    <xf numFmtId="165" fontId="7" fillId="0" borderId="3" xfId="0" applyNumberFormat="1" applyFont="1" applyBorder="1" applyAlignment="1">
      <alignment wrapText="1"/>
    </xf>
    <xf numFmtId="165" fontId="8" fillId="4" borderId="8" xfId="0" applyNumberFormat="1" applyFont="1" applyFill="1" applyBorder="1"/>
    <xf numFmtId="165" fontId="8" fillId="4" borderId="27" xfId="0" applyNumberFormat="1" applyFont="1" applyFill="1" applyBorder="1"/>
    <xf numFmtId="0" fontId="8" fillId="9" borderId="27" xfId="0" applyFont="1" applyFill="1" applyBorder="1"/>
    <xf numFmtId="0" fontId="21" fillId="0" borderId="7" xfId="0" applyFont="1" applyBorder="1"/>
    <xf numFmtId="0" fontId="8" fillId="4" borderId="28" xfId="2" applyFont="1" applyFill="1" applyBorder="1"/>
    <xf numFmtId="0" fontId="8" fillId="4" borderId="29" xfId="0" applyFont="1" applyFill="1" applyBorder="1"/>
    <xf numFmtId="0" fontId="8" fillId="4" borderId="20" xfId="0" applyFont="1" applyFill="1" applyBorder="1"/>
    <xf numFmtId="2" fontId="7" fillId="0" borderId="2" xfId="0" applyNumberFormat="1" applyFont="1" applyBorder="1"/>
    <xf numFmtId="2" fontId="8" fillId="4" borderId="29" xfId="0" applyNumberFormat="1" applyFont="1" applyFill="1" applyBorder="1"/>
    <xf numFmtId="2" fontId="8" fillId="4" borderId="12" xfId="0" applyNumberFormat="1" applyFont="1" applyFill="1" applyBorder="1"/>
    <xf numFmtId="0" fontId="7" fillId="4" borderId="29" xfId="0" applyFont="1" applyFill="1" applyBorder="1"/>
    <xf numFmtId="0" fontId="7" fillId="4" borderId="30" xfId="0" applyFont="1" applyFill="1" applyBorder="1"/>
    <xf numFmtId="165" fontId="8" fillId="4" borderId="12" xfId="0" applyNumberFormat="1" applyFont="1" applyFill="1" applyBorder="1"/>
    <xf numFmtId="0" fontId="7" fillId="4" borderId="12" xfId="0" applyFont="1" applyFill="1" applyBorder="1"/>
    <xf numFmtId="2" fontId="8" fillId="4" borderId="30" xfId="0" applyNumberFormat="1" applyFont="1" applyFill="1" applyBorder="1"/>
    <xf numFmtId="2" fontId="8" fillId="4" borderId="38" xfId="0" applyNumberFormat="1" applyFont="1" applyFill="1" applyBorder="1"/>
    <xf numFmtId="0" fontId="2" fillId="0" borderId="30" xfId="0" applyFont="1" applyBorder="1"/>
    <xf numFmtId="2" fontId="8" fillId="4" borderId="7" xfId="0" applyNumberFormat="1" applyFont="1" applyFill="1" applyBorder="1"/>
    <xf numFmtId="165" fontId="2" fillId="0" borderId="7" xfId="0" applyNumberFormat="1" applyFont="1" applyBorder="1"/>
    <xf numFmtId="10" fontId="7" fillId="0" borderId="3" xfId="0" applyNumberFormat="1" applyFont="1" applyBorder="1"/>
    <xf numFmtId="10" fontId="7" fillId="9" borderId="27" xfId="0" applyNumberFormat="1" applyFont="1" applyFill="1" applyBorder="1"/>
    <xf numFmtId="10" fontId="7" fillId="9" borderId="8" xfId="0" applyNumberFormat="1" applyFont="1" applyFill="1" applyBorder="1"/>
    <xf numFmtId="10" fontId="7" fillId="0" borderId="25" xfId="0" applyNumberFormat="1" applyFont="1" applyBorder="1"/>
    <xf numFmtId="10" fontId="7" fillId="0" borderId="16" xfId="0" applyNumberFormat="1" applyFont="1" applyBorder="1"/>
    <xf numFmtId="10" fontId="7" fillId="0" borderId="34" xfId="0" applyNumberFormat="1" applyFont="1" applyBorder="1"/>
    <xf numFmtId="10" fontId="7" fillId="0" borderId="22" xfId="0" applyNumberFormat="1" applyFont="1" applyBorder="1"/>
    <xf numFmtId="10" fontId="8" fillId="9" borderId="8" xfId="0" applyNumberFormat="1" applyFont="1" applyFill="1" applyBorder="1"/>
    <xf numFmtId="0" fontId="7" fillId="0" borderId="14" xfId="5" applyFont="1" applyBorder="1"/>
    <xf numFmtId="0" fontId="7" fillId="0" borderId="0" xfId="5" applyFont="1"/>
    <xf numFmtId="0" fontId="8" fillId="9" borderId="9" xfId="0" applyFont="1" applyFill="1" applyBorder="1" applyAlignment="1">
      <alignment wrapText="1"/>
    </xf>
    <xf numFmtId="10" fontId="7" fillId="0" borderId="34" xfId="0" quotePrefix="1" applyNumberFormat="1" applyFont="1" applyBorder="1" applyAlignment="1">
      <alignment horizontal="right"/>
    </xf>
    <xf numFmtId="0" fontId="8" fillId="9" borderId="9" xfId="0" applyFont="1" applyFill="1" applyBorder="1"/>
    <xf numFmtId="0" fontId="7" fillId="9" borderId="9" xfId="0" applyFont="1" applyFill="1" applyBorder="1"/>
    <xf numFmtId="0" fontId="7" fillId="9" borderId="27" xfId="0" applyFont="1" applyFill="1" applyBorder="1"/>
    <xf numFmtId="0" fontId="7" fillId="0" borderId="21" xfId="5" applyFont="1" applyBorder="1"/>
    <xf numFmtId="0" fontId="7" fillId="0" borderId="3" xfId="5" applyFont="1" applyBorder="1"/>
    <xf numFmtId="0" fontId="7" fillId="0" borderId="25" xfId="5" applyFont="1" applyBorder="1"/>
    <xf numFmtId="2" fontId="8" fillId="9" borderId="9" xfId="2" applyNumberFormat="1" applyFont="1" applyFill="1" applyBorder="1"/>
    <xf numFmtId="2" fontId="8" fillId="9" borderId="9" xfId="0" applyNumberFormat="1" applyFont="1" applyFill="1" applyBorder="1"/>
    <xf numFmtId="10" fontId="8" fillId="9" borderId="7" xfId="0" applyNumberFormat="1" applyFont="1" applyFill="1" applyBorder="1"/>
    <xf numFmtId="2" fontId="8" fillId="9" borderId="24" xfId="0" applyNumberFormat="1" applyFont="1" applyFill="1" applyBorder="1"/>
    <xf numFmtId="2" fontId="7" fillId="0" borderId="40" xfId="0" applyNumberFormat="1" applyFont="1" applyBorder="1"/>
    <xf numFmtId="2" fontId="7" fillId="0" borderId="34" xfId="0" applyNumberFormat="1" applyFont="1" applyBorder="1"/>
    <xf numFmtId="2" fontId="7" fillId="0" borderId="23" xfId="0" applyNumberFormat="1" applyFont="1" applyBorder="1"/>
    <xf numFmtId="2" fontId="7" fillId="0" borderId="35" xfId="0" applyNumberFormat="1" applyFont="1" applyBorder="1"/>
    <xf numFmtId="2" fontId="8" fillId="0" borderId="34" xfId="0" applyNumberFormat="1" applyFont="1" applyBorder="1"/>
    <xf numFmtId="2" fontId="8" fillId="4" borderId="18" xfId="0" applyNumberFormat="1" applyFont="1" applyFill="1" applyBorder="1"/>
    <xf numFmtId="2" fontId="7" fillId="0" borderId="16" xfId="0" applyNumberFormat="1" applyFont="1" applyBorder="1"/>
    <xf numFmtId="2" fontId="7" fillId="0" borderId="6" xfId="0" applyNumberFormat="1" applyFont="1" applyBorder="1"/>
    <xf numFmtId="2" fontId="8" fillId="4" borderId="6" xfId="0" applyNumberFormat="1" applyFont="1" applyFill="1" applyBorder="1"/>
    <xf numFmtId="2" fontId="8" fillId="4" borderId="19" xfId="0" applyNumberFormat="1" applyFont="1" applyFill="1" applyBorder="1"/>
    <xf numFmtId="2" fontId="7" fillId="0" borderId="22" xfId="0" applyNumberFormat="1" applyFont="1" applyBorder="1"/>
    <xf numFmtId="2" fontId="8" fillId="4" borderId="7" xfId="2" applyNumberFormat="1" applyFont="1" applyFill="1" applyBorder="1"/>
    <xf numFmtId="0" fontId="42" fillId="0" borderId="0" xfId="0" applyFont="1"/>
    <xf numFmtId="0" fontId="26" fillId="0" borderId="23" xfId="0" applyFont="1" applyBorder="1"/>
    <xf numFmtId="0" fontId="26" fillId="13" borderId="23" xfId="0" applyFont="1" applyFill="1" applyBorder="1"/>
    <xf numFmtId="0" fontId="6" fillId="4" borderId="7" xfId="0" applyFont="1" applyFill="1" applyBorder="1"/>
    <xf numFmtId="2" fontId="26" fillId="0" borderId="23" xfId="0" applyNumberFormat="1" applyFont="1" applyBorder="1"/>
    <xf numFmtId="2" fontId="6" fillId="4" borderId="7" xfId="0" applyNumberFormat="1" applyFont="1" applyFill="1" applyBorder="1"/>
    <xf numFmtId="2" fontId="6" fillId="5" borderId="7" xfId="0" applyNumberFormat="1" applyFont="1" applyFill="1" applyBorder="1"/>
    <xf numFmtId="0" fontId="26" fillId="0" borderId="21" xfId="0" applyFont="1" applyBorder="1"/>
    <xf numFmtId="0" fontId="26" fillId="0" borderId="3" xfId="0" applyFont="1" applyBorder="1"/>
    <xf numFmtId="0" fontId="26" fillId="0" borderId="25" xfId="0" applyFont="1" applyBorder="1"/>
    <xf numFmtId="2" fontId="6" fillId="5" borderId="18" xfId="0" applyNumberFormat="1" applyFont="1" applyFill="1" applyBorder="1"/>
    <xf numFmtId="0" fontId="6" fillId="4" borderId="17" xfId="0" applyFont="1" applyFill="1" applyBorder="1"/>
    <xf numFmtId="2" fontId="26" fillId="0" borderId="16" xfId="0" applyNumberFormat="1" applyFont="1" applyBorder="1"/>
    <xf numFmtId="2" fontId="26" fillId="0" borderId="1" xfId="0" applyNumberFormat="1" applyFont="1" applyBorder="1"/>
    <xf numFmtId="2" fontId="26" fillId="0" borderId="22" xfId="0" applyNumberFormat="1" applyFont="1" applyBorder="1"/>
    <xf numFmtId="0" fontId="7" fillId="13" borderId="0" xfId="0" applyFont="1" applyFill="1"/>
    <xf numFmtId="0" fontId="26" fillId="13" borderId="1" xfId="0" applyFont="1" applyFill="1" applyBorder="1"/>
    <xf numFmtId="2" fontId="26" fillId="13" borderId="1" xfId="0" applyNumberFormat="1" applyFont="1" applyFill="1" applyBorder="1"/>
    <xf numFmtId="2" fontId="26" fillId="6" borderId="1" xfId="0" applyNumberFormat="1" applyFont="1" applyFill="1" applyBorder="1"/>
    <xf numFmtId="2" fontId="26" fillId="0" borderId="35" xfId="0" applyNumberFormat="1" applyFont="1" applyBorder="1"/>
    <xf numFmtId="2" fontId="26" fillId="0" borderId="34" xfId="0" applyNumberFormat="1" applyFont="1" applyBorder="1"/>
    <xf numFmtId="2" fontId="6" fillId="4" borderId="28" xfId="0" applyNumberFormat="1" applyFont="1" applyFill="1" applyBorder="1"/>
    <xf numFmtId="0" fontId="6" fillId="5" borderId="7" xfId="0" applyFont="1" applyFill="1" applyBorder="1"/>
    <xf numFmtId="0" fontId="26" fillId="0" borderId="41" xfId="0" applyFont="1" applyBorder="1"/>
    <xf numFmtId="2" fontId="6" fillId="5" borderId="28" xfId="0" applyNumberFormat="1" applyFont="1" applyFill="1" applyBorder="1"/>
    <xf numFmtId="0" fontId="26" fillId="0" borderId="35" xfId="2" applyFont="1" applyBorder="1"/>
    <xf numFmtId="0" fontId="6" fillId="5" borderId="38" xfId="0" applyFont="1" applyFill="1" applyBorder="1"/>
    <xf numFmtId="0" fontId="6" fillId="5" borderId="28" xfId="0" applyFont="1" applyFill="1" applyBorder="1"/>
    <xf numFmtId="0" fontId="6" fillId="5" borderId="30" xfId="0" applyFont="1" applyFill="1" applyBorder="1"/>
    <xf numFmtId="2" fontId="6" fillId="5" borderId="38" xfId="0" applyNumberFormat="1" applyFont="1" applyFill="1" applyBorder="1"/>
    <xf numFmtId="2" fontId="6" fillId="5" borderId="30" xfId="0" applyNumberFormat="1" applyFont="1" applyFill="1" applyBorder="1"/>
    <xf numFmtId="2" fontId="26" fillId="0" borderId="3" xfId="0" applyNumberFormat="1" applyFont="1" applyBorder="1"/>
    <xf numFmtId="0" fontId="26" fillId="5" borderId="20" xfId="0" applyFont="1" applyFill="1" applyBorder="1"/>
    <xf numFmtId="1" fontId="26" fillId="5" borderId="20" xfId="0" applyNumberFormat="1" applyFont="1" applyFill="1" applyBorder="1"/>
    <xf numFmtId="0" fontId="26" fillId="5" borderId="21" xfId="0" applyFont="1" applyFill="1" applyBorder="1"/>
    <xf numFmtId="0" fontId="26" fillId="5" borderId="16" xfId="0" applyFont="1" applyFill="1" applyBorder="1"/>
    <xf numFmtId="165" fontId="6" fillId="5" borderId="17" xfId="0" applyNumberFormat="1" applyFont="1" applyFill="1" applyBorder="1"/>
    <xf numFmtId="0" fontId="6" fillId="5" borderId="22" xfId="0" applyFont="1" applyFill="1" applyBorder="1"/>
    <xf numFmtId="0" fontId="26" fillId="0" borderId="40" xfId="0" applyFont="1" applyBorder="1"/>
    <xf numFmtId="0" fontId="6" fillId="5" borderId="24" xfId="0" applyFont="1" applyFill="1" applyBorder="1"/>
    <xf numFmtId="0" fontId="31" fillId="5" borderId="41" xfId="0" applyFont="1" applyFill="1" applyBorder="1"/>
    <xf numFmtId="0" fontId="26" fillId="5" borderId="37" xfId="0" applyFont="1" applyFill="1" applyBorder="1"/>
    <xf numFmtId="165" fontId="6" fillId="5" borderId="38" xfId="0" applyNumberFormat="1" applyFont="1" applyFill="1" applyBorder="1"/>
    <xf numFmtId="0" fontId="26" fillId="0" borderId="40" xfId="2" applyFont="1" applyBorder="1"/>
    <xf numFmtId="0" fontId="27" fillId="0" borderId="34" xfId="0" applyFont="1" applyBorder="1" applyAlignment="1">
      <alignment vertical="top" wrapText="1"/>
    </xf>
    <xf numFmtId="0" fontId="27" fillId="0" borderId="35" xfId="0" applyFont="1" applyBorder="1"/>
    <xf numFmtId="0" fontId="31" fillId="0" borderId="3" xfId="0" applyFont="1" applyBorder="1"/>
    <xf numFmtId="0" fontId="26" fillId="0" borderId="39" xfId="0" applyFont="1" applyBorder="1"/>
    <xf numFmtId="165" fontId="6" fillId="5" borderId="30" xfId="0" applyNumberFormat="1" applyFont="1" applyFill="1" applyBorder="1"/>
    <xf numFmtId="165" fontId="6" fillId="5" borderId="7" xfId="0" applyNumberFormat="1" applyFont="1" applyFill="1" applyBorder="1"/>
    <xf numFmtId="2" fontId="26" fillId="0" borderId="40" xfId="0" applyNumberFormat="1" applyFont="1" applyBorder="1"/>
    <xf numFmtId="2" fontId="6" fillId="5" borderId="17" xfId="0" applyNumberFormat="1" applyFont="1" applyFill="1" applyBorder="1"/>
    <xf numFmtId="2" fontId="6" fillId="5" borderId="36" xfId="0" applyNumberFormat="1" applyFont="1" applyFill="1" applyBorder="1"/>
    <xf numFmtId="0" fontId="7" fillId="11" borderId="0" xfId="0" applyFont="1" applyFill="1"/>
    <xf numFmtId="2" fontId="7" fillId="11" borderId="23" xfId="0" applyNumberFormat="1" applyFont="1" applyFill="1" applyBorder="1"/>
    <xf numFmtId="0" fontId="8" fillId="0" borderId="0" xfId="0" applyFont="1" applyAlignment="1">
      <alignment horizontal="right"/>
    </xf>
    <xf numFmtId="0" fontId="8" fillId="0" borderId="38" xfId="0" applyFont="1" applyBorder="1"/>
    <xf numFmtId="0" fontId="8" fillId="0" borderId="40" xfId="0" applyFont="1" applyBorder="1" applyAlignment="1">
      <alignment horizontal="right"/>
    </xf>
    <xf numFmtId="0" fontId="8" fillId="0" borderId="22" xfId="0" applyFont="1" applyBorder="1" applyAlignment="1">
      <alignment horizontal="right"/>
    </xf>
    <xf numFmtId="10" fontId="7" fillId="0" borderId="40" xfId="0" quotePrefix="1" applyNumberFormat="1" applyFont="1" applyBorder="1" applyAlignment="1">
      <alignment horizontal="right"/>
    </xf>
    <xf numFmtId="10" fontId="7" fillId="9" borderId="7" xfId="0" quotePrefix="1" applyNumberFormat="1" applyFont="1" applyFill="1" applyBorder="1" applyAlignment="1">
      <alignment horizontal="right"/>
    </xf>
    <xf numFmtId="10" fontId="8" fillId="9" borderId="22" xfId="0" quotePrefix="1" applyNumberFormat="1" applyFont="1" applyFill="1" applyBorder="1" applyAlignment="1">
      <alignment horizontal="right"/>
    </xf>
    <xf numFmtId="10" fontId="2" fillId="0" borderId="7" xfId="0" quotePrefix="1" applyNumberFormat="1" applyFont="1" applyBorder="1" applyAlignment="1">
      <alignment horizontal="right"/>
    </xf>
    <xf numFmtId="2" fontId="8" fillId="8" borderId="38" xfId="0" applyNumberFormat="1" applyFont="1" applyFill="1" applyBorder="1"/>
    <xf numFmtId="0" fontId="8" fillId="4" borderId="43" xfId="0" applyFont="1" applyFill="1" applyBorder="1"/>
    <xf numFmtId="2" fontId="7" fillId="0" borderId="36" xfId="0" applyNumberFormat="1" applyFont="1" applyBorder="1"/>
    <xf numFmtId="0" fontId="8" fillId="4" borderId="41" xfId="0" applyFont="1" applyFill="1" applyBorder="1"/>
    <xf numFmtId="2" fontId="8" fillId="8" borderId="7" xfId="0" applyNumberFormat="1" applyFont="1" applyFill="1" applyBorder="1"/>
    <xf numFmtId="0" fontId="3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/>
    <xf numFmtId="0" fontId="13" fillId="0" borderId="0" xfId="0" applyFont="1" applyAlignment="1">
      <alignment horizontal="left"/>
    </xf>
    <xf numFmtId="0" fontId="32" fillId="0" borderId="0" xfId="0" applyFont="1"/>
    <xf numFmtId="0" fontId="7" fillId="0" borderId="43" xfId="0" applyFont="1" applyBorder="1"/>
    <xf numFmtId="0" fontId="7" fillId="4" borderId="28" xfId="0" applyFont="1" applyFill="1" applyBorder="1"/>
    <xf numFmtId="2" fontId="8" fillId="4" borderId="43" xfId="0" applyNumberFormat="1" applyFont="1" applyFill="1" applyBorder="1"/>
    <xf numFmtId="2" fontId="8" fillId="8" borderId="43" xfId="0" applyNumberFormat="1" applyFont="1" applyFill="1" applyBorder="1"/>
    <xf numFmtId="2" fontId="8" fillId="4" borderId="36" xfId="0" applyNumberFormat="1" applyFont="1" applyFill="1" applyBorder="1"/>
    <xf numFmtId="10" fontId="10" fillId="7" borderId="40" xfId="0" quotePrefix="1" applyNumberFormat="1" applyFont="1" applyFill="1" applyBorder="1" applyAlignment="1">
      <alignment horizontal="right"/>
    </xf>
    <xf numFmtId="10" fontId="40" fillId="7" borderId="7" xfId="0" quotePrefix="1" applyNumberFormat="1" applyFont="1" applyFill="1" applyBorder="1" applyAlignment="1">
      <alignment horizontal="right"/>
    </xf>
    <xf numFmtId="0" fontId="3" fillId="0" borderId="40" xfId="0" applyFont="1" applyBorder="1"/>
    <xf numFmtId="0" fontId="3" fillId="0" borderId="22" xfId="0" applyFont="1" applyBorder="1"/>
    <xf numFmtId="10" fontId="46" fillId="0" borderId="0" xfId="0" quotePrefix="1" applyNumberFormat="1" applyFont="1" applyAlignment="1">
      <alignment horizontal="left"/>
    </xf>
    <xf numFmtId="0" fontId="46" fillId="0" borderId="0" xfId="0" quotePrefix="1" applyFont="1" applyAlignment="1">
      <alignment horizontal="left"/>
    </xf>
  </cellXfs>
  <cellStyles count="6">
    <cellStyle name="Hyperlink" xfId="3" builtinId="8"/>
    <cellStyle name="Hyperlink 2" xfId="4" xr:uid="{63B76E7B-B38E-4444-8531-DAA407377CE8}"/>
    <cellStyle name="Normal" xfId="0" builtinId="0"/>
    <cellStyle name="Normal 3" xfId="5" xr:uid="{A2959673-632B-469C-B0C1-9818AC6DFE20}"/>
    <cellStyle name="Normal_1.Total Workforce (Posts)" xfId="2" xr:uid="{E09E66D3-6745-4A24-81E7-84A8ED2AB3E2}"/>
    <cellStyle name="Percent" xfId="1" builtinId="5"/>
  </cellStyles>
  <dxfs count="0"/>
  <tableStyles count="0" defaultTableStyle="TableStyleMedium2" defaultPivotStyle="PivotStyleLight16"/>
  <colors>
    <mruColors>
      <color rgb="FF30DC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orinne Thomas" id="{3B74160B-BD6C-4EE1-B9A4-A4191F6F3B09}" userId="S::CorinneT@sor.org::f966fde7-487d-4d8f-8ca6-3ffb9a0aa78f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Q78" dT="2025-01-27T17:24:34.64" personId="{3B74160B-BD6C-4EE1-B9A4-A4191F6F3B09}" id="{E685D903-40CD-4DD3-9DF2-F33112D68CFF}">
    <text>Discuss with SG, whether to include the new estimate WTE figure (which includes estimates for the non-respondent providers), or keep to what was published last year?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or.org/learning-advice/professional-body-guidance-and-publications/documents-and-publications/reports-and-surveys?searchTerm=radiotherapy&amp;sort=Newes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3DCC4-FE08-4EDD-96A4-11C1B7B481CE}">
  <sheetPr>
    <tabColor theme="7" tint="0.59999389629810485"/>
    <pageSetUpPr fitToPage="1"/>
  </sheetPr>
  <dimension ref="A1:C14"/>
  <sheetViews>
    <sheetView zoomScale="110" zoomScaleNormal="110" workbookViewId="0">
      <selection activeCell="B3" sqref="B3"/>
    </sheetView>
  </sheetViews>
  <sheetFormatPr defaultColWidth="8.81640625" defaultRowHeight="14.5" x14ac:dyDescent="0.35"/>
  <cols>
    <col min="2" max="2" width="26.453125" customWidth="1"/>
    <col min="3" max="3" width="103" customWidth="1"/>
  </cols>
  <sheetData>
    <row r="1" spans="1:3" ht="26" x14ac:dyDescent="0.6">
      <c r="A1" s="30"/>
      <c r="B1" s="16"/>
      <c r="C1" s="16"/>
    </row>
    <row r="2" spans="1:3" x14ac:dyDescent="0.35">
      <c r="A2" s="16"/>
      <c r="B2" s="16"/>
      <c r="C2" s="16"/>
    </row>
    <row r="3" spans="1:3" x14ac:dyDescent="0.35">
      <c r="A3" s="16"/>
      <c r="B3" s="16" t="s">
        <v>137</v>
      </c>
      <c r="C3" s="16"/>
    </row>
    <row r="4" spans="1:3" x14ac:dyDescent="0.35">
      <c r="A4" s="16"/>
      <c r="B4" t="s">
        <v>129</v>
      </c>
      <c r="C4" s="16"/>
    </row>
    <row r="5" spans="1:3" x14ac:dyDescent="0.35">
      <c r="A5" s="16"/>
      <c r="B5" s="206" t="s">
        <v>120</v>
      </c>
      <c r="C5" s="16"/>
    </row>
    <row r="6" spans="1:3" x14ac:dyDescent="0.35">
      <c r="A6" s="16"/>
      <c r="B6" s="16" t="s">
        <v>84</v>
      </c>
      <c r="C6" s="16"/>
    </row>
    <row r="7" spans="1:3" x14ac:dyDescent="0.35">
      <c r="A7" s="16"/>
      <c r="B7" s="16"/>
      <c r="C7" s="16"/>
    </row>
    <row r="8" spans="1:3" s="23" customFormat="1" x14ac:dyDescent="0.35">
      <c r="A8" s="9"/>
      <c r="B8" s="9" t="s">
        <v>85</v>
      </c>
      <c r="C8" s="9" t="s">
        <v>86</v>
      </c>
    </row>
    <row r="9" spans="1:3" ht="15.5" x14ac:dyDescent="0.35">
      <c r="A9" s="16"/>
      <c r="B9" s="80" t="s">
        <v>87</v>
      </c>
      <c r="C9" s="16" t="s">
        <v>88</v>
      </c>
    </row>
    <row r="10" spans="1:3" ht="15.5" x14ac:dyDescent="0.35">
      <c r="A10" s="16"/>
      <c r="B10" s="81" t="s">
        <v>89</v>
      </c>
      <c r="C10" s="31" t="s">
        <v>90</v>
      </c>
    </row>
    <row r="11" spans="1:3" ht="15.5" x14ac:dyDescent="0.35">
      <c r="A11" s="16"/>
      <c r="B11" s="80" t="s">
        <v>91</v>
      </c>
      <c r="C11" s="16" t="s">
        <v>92</v>
      </c>
    </row>
    <row r="12" spans="1:3" ht="15.5" x14ac:dyDescent="0.35">
      <c r="A12" s="16"/>
      <c r="B12" s="80" t="s">
        <v>93</v>
      </c>
      <c r="C12" s="16" t="s">
        <v>94</v>
      </c>
    </row>
    <row r="13" spans="1:3" ht="15.5" x14ac:dyDescent="0.35">
      <c r="B13" s="66"/>
    </row>
    <row r="14" spans="1:3" x14ac:dyDescent="0.35">
      <c r="B14" s="16" t="s">
        <v>95</v>
      </c>
      <c r="C14" s="16"/>
    </row>
  </sheetData>
  <hyperlinks>
    <hyperlink ref="B9" location="'1. Establishment (WTE)'!A1" display="1. Establishment: WTE" xr:uid="{60C860F3-70BE-41AE-A6DC-9EBE5E2D4757}"/>
    <hyperlink ref="B10" location="'2. Vacancies (WTE)'!A1" display="2. NHS vacancy rate" xr:uid="{0EFA9ED7-D937-4327-993F-E8E0DE950E3E}"/>
    <hyperlink ref="B5" r:id="rId1" display="https://www.sor.org/learning-advice/professional-body-guidance-and-publications/documents-and-publications/reports-and-surveys?searchTerm=radiotherapy&amp;sort=Newest" xr:uid="{070E1ECF-A89B-4E9A-8F5C-8160E5190EBB}"/>
    <hyperlink ref="B11" location="'3. Staff in post (WTE) '!A1" display="3. Staff in post: WTE" xr:uid="{EA2B3AEE-A58F-4570-9516-4AD789BA004F}"/>
    <hyperlink ref="B12" location="'4. Staff in post (headcount)'!A1" display="4. Staff in post: headcount" xr:uid="{CE509A83-F569-4B4B-9DE8-BBEF6F003690}"/>
  </hyperlinks>
  <pageMargins left="0.7" right="0.7" top="0.75" bottom="0.75" header="0.3" footer="0.3"/>
  <pageSetup paperSize="9" scale="8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9B674-8197-4941-856E-C773C0F0F34B}">
  <sheetPr>
    <tabColor rgb="FF30DCEE"/>
    <pageSetUpPr fitToPage="1"/>
  </sheetPr>
  <dimension ref="A1:AF87"/>
  <sheetViews>
    <sheetView topLeftCell="B59" zoomScale="56" zoomScaleNormal="40" workbookViewId="0">
      <selection activeCell="Q74" sqref="Q74"/>
    </sheetView>
  </sheetViews>
  <sheetFormatPr defaultColWidth="8.81640625" defaultRowHeight="14.5" x14ac:dyDescent="0.35"/>
  <cols>
    <col min="1" max="1" width="19.26953125" customWidth="1"/>
    <col min="2" max="2" width="86.54296875" customWidth="1"/>
    <col min="3" max="3" width="11" customWidth="1"/>
    <col min="4" max="4" width="8.453125" style="29" customWidth="1"/>
    <col min="5" max="5" width="8" customWidth="1"/>
    <col min="6" max="6" width="9.453125" customWidth="1"/>
    <col min="7" max="7" width="8" customWidth="1"/>
    <col min="8" max="8" width="8.1796875" customWidth="1"/>
    <col min="9" max="13" width="6.54296875" customWidth="1"/>
    <col min="14" max="14" width="16.1796875" customWidth="1"/>
    <col min="15" max="15" width="19" customWidth="1"/>
    <col min="16" max="16" width="29.1796875" customWidth="1"/>
    <col min="17" max="17" width="95" customWidth="1"/>
    <col min="18" max="18" width="10" bestFit="1" customWidth="1"/>
    <col min="31" max="31" width="31.81640625" customWidth="1"/>
  </cols>
  <sheetData>
    <row r="1" spans="1:32" ht="26" x14ac:dyDescent="0.6">
      <c r="A1" s="1" t="s">
        <v>132</v>
      </c>
      <c r="B1" s="2"/>
      <c r="C1" s="2"/>
      <c r="D1" s="3"/>
      <c r="E1" s="2"/>
      <c r="F1" s="4"/>
      <c r="G1" s="4"/>
      <c r="H1" s="4"/>
      <c r="I1" s="4"/>
      <c r="J1" s="4"/>
      <c r="K1" s="4"/>
      <c r="L1" s="4"/>
      <c r="M1" s="4"/>
      <c r="N1" s="4"/>
      <c r="O1" s="4"/>
      <c r="P1" s="84"/>
    </row>
    <row r="2" spans="1:32" ht="18.5" x14ac:dyDescent="0.45">
      <c r="A2" s="5" t="s">
        <v>0</v>
      </c>
      <c r="B2" s="4"/>
      <c r="C2" s="6" t="s">
        <v>143</v>
      </c>
      <c r="D2" s="7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84"/>
    </row>
    <row r="3" spans="1:32" s="9" customFormat="1" ht="44.25" customHeight="1" x14ac:dyDescent="0.35">
      <c r="A3" s="9" t="s">
        <v>1</v>
      </c>
      <c r="B3" s="9" t="s">
        <v>2</v>
      </c>
      <c r="C3" s="129">
        <v>3</v>
      </c>
      <c r="D3" s="129">
        <v>4</v>
      </c>
      <c r="E3" s="129">
        <v>5</v>
      </c>
      <c r="F3" s="129">
        <v>6</v>
      </c>
      <c r="G3" s="129">
        <v>7</v>
      </c>
      <c r="H3" s="129" t="s">
        <v>3</v>
      </c>
      <c r="I3" s="129" t="s">
        <v>4</v>
      </c>
      <c r="J3" s="129" t="s">
        <v>5</v>
      </c>
      <c r="K3" s="129" t="s">
        <v>6</v>
      </c>
      <c r="L3" s="129">
        <v>9</v>
      </c>
      <c r="M3" s="129" t="s">
        <v>7</v>
      </c>
      <c r="N3" s="10" t="s">
        <v>130</v>
      </c>
      <c r="O3" s="10" t="s">
        <v>125</v>
      </c>
      <c r="P3" s="85" t="s">
        <v>131</v>
      </c>
      <c r="S3" s="151" t="s">
        <v>128</v>
      </c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128"/>
    </row>
    <row r="4" spans="1:32" x14ac:dyDescent="0.35">
      <c r="A4" s="52" t="s">
        <v>8</v>
      </c>
      <c r="B4" s="91" t="s">
        <v>9</v>
      </c>
      <c r="C4" s="169">
        <v>2.97</v>
      </c>
      <c r="D4" s="170">
        <v>3.49</v>
      </c>
      <c r="E4" s="170">
        <v>6</v>
      </c>
      <c r="F4" s="170">
        <v>9.86</v>
      </c>
      <c r="G4" s="170">
        <v>13.88</v>
      </c>
      <c r="H4" s="170">
        <v>2</v>
      </c>
      <c r="I4" s="170">
        <v>4</v>
      </c>
      <c r="J4" s="170">
        <v>0</v>
      </c>
      <c r="K4" s="170">
        <v>0</v>
      </c>
      <c r="L4" s="170">
        <v>0</v>
      </c>
      <c r="M4" s="166">
        <v>0</v>
      </c>
      <c r="N4" s="166">
        <f>SUM(C4:M4)</f>
        <v>42.2</v>
      </c>
      <c r="O4" s="337">
        <v>40.08</v>
      </c>
      <c r="P4" s="342">
        <f>N4/O4-1</f>
        <v>5.2894211576846484E-2</v>
      </c>
      <c r="R4" s="4"/>
      <c r="S4" s="344">
        <v>1</v>
      </c>
      <c r="T4" s="337" t="s">
        <v>152</v>
      </c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165"/>
    </row>
    <row r="5" spans="1:32" x14ac:dyDescent="0.35">
      <c r="A5" s="21"/>
      <c r="B5" s="12" t="s">
        <v>10</v>
      </c>
      <c r="C5" s="147">
        <v>0</v>
      </c>
      <c r="D5">
        <v>0</v>
      </c>
      <c r="E5">
        <v>16.100000000000001</v>
      </c>
      <c r="F5">
        <v>21.75</v>
      </c>
      <c r="G5">
        <v>30</v>
      </c>
      <c r="H5">
        <v>3</v>
      </c>
      <c r="I5">
        <v>4</v>
      </c>
      <c r="J5">
        <v>1</v>
      </c>
      <c r="K5">
        <v>0</v>
      </c>
      <c r="L5">
        <v>0</v>
      </c>
      <c r="M5" s="108">
        <v>0</v>
      </c>
      <c r="N5" s="108">
        <f t="shared" ref="N5:N8" si="0">SUM(C5:M5)</f>
        <v>75.849999999999994</v>
      </c>
      <c r="O5" s="16">
        <v>68.349999999999994</v>
      </c>
      <c r="P5" s="342">
        <f t="shared" ref="P5:P68" si="1">N5/O5-1</f>
        <v>0.10972933430870513</v>
      </c>
      <c r="Q5" s="147"/>
      <c r="R5" s="4"/>
      <c r="S5" s="345"/>
      <c r="T5" s="148" t="s">
        <v>151</v>
      </c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9"/>
    </row>
    <row r="6" spans="1:32" x14ac:dyDescent="0.35">
      <c r="A6" s="21"/>
      <c r="B6" s="12" t="s">
        <v>11</v>
      </c>
      <c r="C6" s="147">
        <v>0</v>
      </c>
      <c r="D6">
        <v>0</v>
      </c>
      <c r="E6">
        <v>8.75</v>
      </c>
      <c r="F6">
        <v>11</v>
      </c>
      <c r="G6">
        <v>15.3</v>
      </c>
      <c r="H6">
        <v>3.4</v>
      </c>
      <c r="I6">
        <v>1</v>
      </c>
      <c r="J6">
        <v>0.8</v>
      </c>
      <c r="K6">
        <v>0</v>
      </c>
      <c r="L6">
        <v>0</v>
      </c>
      <c r="M6" s="108"/>
      <c r="N6" s="108">
        <f t="shared" si="0"/>
        <v>40.249999999999993</v>
      </c>
      <c r="O6" s="16">
        <v>41.05</v>
      </c>
      <c r="P6" s="342">
        <f t="shared" si="1"/>
        <v>-1.9488428745432551E-2</v>
      </c>
      <c r="R6" s="4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2" x14ac:dyDescent="0.35">
      <c r="A7" s="21"/>
      <c r="B7" s="12" t="s">
        <v>12</v>
      </c>
      <c r="C7" s="147">
        <v>0</v>
      </c>
      <c r="D7">
        <v>0</v>
      </c>
      <c r="E7">
        <v>13.2</v>
      </c>
      <c r="F7">
        <v>21.66</v>
      </c>
      <c r="G7">
        <v>8.86</v>
      </c>
      <c r="H7">
        <v>2</v>
      </c>
      <c r="I7">
        <v>1</v>
      </c>
      <c r="J7">
        <v>0</v>
      </c>
      <c r="K7">
        <v>0</v>
      </c>
      <c r="L7">
        <v>0</v>
      </c>
      <c r="M7" s="108">
        <v>0</v>
      </c>
      <c r="N7" s="108">
        <f t="shared" si="0"/>
        <v>46.72</v>
      </c>
      <c r="O7" s="16">
        <v>45.08</v>
      </c>
      <c r="P7" s="342">
        <f t="shared" si="1"/>
        <v>3.6379769299023978E-2</v>
      </c>
      <c r="R7" s="4"/>
      <c r="S7" s="23"/>
      <c r="T7" s="13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8" spans="1:32" x14ac:dyDescent="0.35">
      <c r="A8" s="21"/>
      <c r="B8" s="92" t="s">
        <v>13</v>
      </c>
      <c r="C8" s="173">
        <v>0</v>
      </c>
      <c r="D8" s="152">
        <v>0</v>
      </c>
      <c r="E8" s="152">
        <v>7.91</v>
      </c>
      <c r="F8" s="152">
        <v>22.71</v>
      </c>
      <c r="G8" s="152">
        <v>11.8</v>
      </c>
      <c r="H8" s="152">
        <v>4</v>
      </c>
      <c r="I8" s="152">
        <v>1</v>
      </c>
      <c r="J8" s="152">
        <v>0</v>
      </c>
      <c r="K8" s="152">
        <v>0</v>
      </c>
      <c r="L8" s="152">
        <v>0</v>
      </c>
      <c r="M8" s="153">
        <v>0</v>
      </c>
      <c r="N8" s="153">
        <f t="shared" si="0"/>
        <v>47.42</v>
      </c>
      <c r="O8" s="16">
        <v>52.65</v>
      </c>
      <c r="P8" s="342">
        <f t="shared" si="1"/>
        <v>-9.933523266856592E-2</v>
      </c>
      <c r="R8" s="4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</row>
    <row r="9" spans="1:32" s="16" customFormat="1" x14ac:dyDescent="0.35">
      <c r="A9" s="21"/>
      <c r="B9" s="93" t="s">
        <v>14</v>
      </c>
      <c r="C9" s="171">
        <f>SUM(C4:C8)</f>
        <v>2.97</v>
      </c>
      <c r="D9" s="172">
        <f t="shared" ref="D9:N9" si="2">SUM(D4:D8)</f>
        <v>3.49</v>
      </c>
      <c r="E9" s="172">
        <f t="shared" si="2"/>
        <v>51.959999999999994</v>
      </c>
      <c r="F9" s="172">
        <f t="shared" si="2"/>
        <v>86.97999999999999</v>
      </c>
      <c r="G9" s="172">
        <f t="shared" si="2"/>
        <v>79.84</v>
      </c>
      <c r="H9" s="172">
        <f t="shared" si="2"/>
        <v>14.4</v>
      </c>
      <c r="I9" s="172">
        <f t="shared" si="2"/>
        <v>11</v>
      </c>
      <c r="J9" s="172">
        <f t="shared" si="2"/>
        <v>1.8</v>
      </c>
      <c r="K9" s="172">
        <f t="shared" si="2"/>
        <v>0</v>
      </c>
      <c r="L9" s="172">
        <f t="shared" si="2"/>
        <v>0</v>
      </c>
      <c r="M9" s="172">
        <f t="shared" si="2"/>
        <v>0</v>
      </c>
      <c r="N9" s="174">
        <f t="shared" si="2"/>
        <v>252.44</v>
      </c>
      <c r="O9" s="164">
        <v>247.21</v>
      </c>
      <c r="P9" s="342">
        <f t="shared" si="1"/>
        <v>2.115610209942953E-2</v>
      </c>
      <c r="R9" s="17"/>
      <c r="S9" s="9"/>
      <c r="T9" s="13"/>
      <c r="U9"/>
      <c r="V9"/>
      <c r="W9"/>
      <c r="X9"/>
      <c r="Y9"/>
      <c r="Z9"/>
      <c r="AA9"/>
      <c r="AB9"/>
      <c r="AC9"/>
    </row>
    <row r="10" spans="1:32" x14ac:dyDescent="0.35">
      <c r="A10" s="21"/>
      <c r="B10" s="167" t="s">
        <v>15</v>
      </c>
      <c r="C10" s="16">
        <v>6</v>
      </c>
      <c r="D10" s="16">
        <v>0</v>
      </c>
      <c r="E10" s="16">
        <v>17</v>
      </c>
      <c r="F10" s="16">
        <v>21.8</v>
      </c>
      <c r="G10" s="16">
        <v>16.2</v>
      </c>
      <c r="H10" s="16">
        <v>9.17</v>
      </c>
      <c r="I10" s="16">
        <v>1</v>
      </c>
      <c r="J10" s="16">
        <v>0</v>
      </c>
      <c r="K10" s="16">
        <v>0</v>
      </c>
      <c r="L10" s="16">
        <v>0</v>
      </c>
      <c r="M10" s="16">
        <v>0</v>
      </c>
      <c r="N10" s="175">
        <f>SUM(C10:M10)</f>
        <v>71.17</v>
      </c>
      <c r="O10" s="16">
        <v>66.59</v>
      </c>
      <c r="P10" s="342">
        <f t="shared" si="1"/>
        <v>6.8779095960354475E-2</v>
      </c>
    </row>
    <row r="11" spans="1:32" s="4" customFormat="1" x14ac:dyDescent="0.35">
      <c r="A11" s="87"/>
      <c r="B11" s="168" t="s">
        <v>126</v>
      </c>
      <c r="C11" s="16">
        <v>5.82</v>
      </c>
      <c r="D11" s="16">
        <v>4.2300000000000004</v>
      </c>
      <c r="E11" s="16">
        <v>14.95</v>
      </c>
      <c r="F11" s="16">
        <v>31.37</v>
      </c>
      <c r="G11" s="16">
        <v>13.54</v>
      </c>
      <c r="H11" s="16">
        <v>3.02</v>
      </c>
      <c r="I11" s="16">
        <v>4.07</v>
      </c>
      <c r="J11" s="16">
        <v>0</v>
      </c>
      <c r="K11" s="16">
        <v>0</v>
      </c>
      <c r="L11" s="16">
        <v>0</v>
      </c>
      <c r="M11" s="16"/>
      <c r="N11" s="175">
        <f t="shared" ref="N11:N15" si="3">SUM(C11:M11)</f>
        <v>77</v>
      </c>
      <c r="O11" s="16">
        <v>69.239999999999995</v>
      </c>
      <c r="P11" s="342">
        <f t="shared" si="1"/>
        <v>0.1120739456961295</v>
      </c>
      <c r="Q11" s="161"/>
      <c r="S11" s="9"/>
      <c r="T11" s="13"/>
      <c r="U11" s="16"/>
      <c r="V11" s="16"/>
      <c r="W11" s="16"/>
      <c r="X11" s="16"/>
      <c r="Y11" s="16"/>
      <c r="Z11" s="16"/>
    </row>
    <row r="12" spans="1:32" x14ac:dyDescent="0.35">
      <c r="A12" s="21"/>
      <c r="B12" s="168" t="s">
        <v>16</v>
      </c>
      <c r="C12" s="16">
        <v>0</v>
      </c>
      <c r="D12" s="16">
        <v>0</v>
      </c>
      <c r="E12" s="16">
        <v>16.75</v>
      </c>
      <c r="F12" s="16">
        <v>41.3</v>
      </c>
      <c r="G12" s="16">
        <v>16.7</v>
      </c>
      <c r="H12" s="16">
        <v>1.8</v>
      </c>
      <c r="I12" s="16">
        <v>4</v>
      </c>
      <c r="J12" s="16">
        <v>1</v>
      </c>
      <c r="K12" s="16">
        <v>0</v>
      </c>
      <c r="L12" s="16">
        <v>0</v>
      </c>
      <c r="M12" s="16">
        <v>0</v>
      </c>
      <c r="N12" s="175">
        <f t="shared" si="3"/>
        <v>81.55</v>
      </c>
      <c r="O12" s="16">
        <v>74.739999999999995</v>
      </c>
      <c r="P12" s="342">
        <f t="shared" si="1"/>
        <v>9.1115868343591089E-2</v>
      </c>
      <c r="T12" s="13"/>
      <c r="U12" s="16"/>
      <c r="V12" s="16"/>
      <c r="W12" s="16"/>
      <c r="X12" s="16"/>
      <c r="Y12" s="16"/>
      <c r="Z12" s="16"/>
    </row>
    <row r="13" spans="1:32" x14ac:dyDescent="0.35">
      <c r="A13" s="21"/>
      <c r="B13" s="168" t="s">
        <v>17</v>
      </c>
      <c r="C13" s="16">
        <v>0</v>
      </c>
      <c r="D13" s="16">
        <v>1</v>
      </c>
      <c r="E13" s="16">
        <v>5.8</v>
      </c>
      <c r="F13" s="16">
        <v>4.8</v>
      </c>
      <c r="G13" s="16">
        <v>6.4</v>
      </c>
      <c r="H13" s="16">
        <v>2</v>
      </c>
      <c r="I13" s="16">
        <v>2</v>
      </c>
      <c r="J13" s="16">
        <v>0</v>
      </c>
      <c r="K13" s="16">
        <v>0</v>
      </c>
      <c r="L13" s="16">
        <v>0</v>
      </c>
      <c r="M13" s="16">
        <v>0</v>
      </c>
      <c r="N13" s="175">
        <f t="shared" si="3"/>
        <v>22</v>
      </c>
      <c r="O13" s="16">
        <v>21</v>
      </c>
      <c r="P13" s="342">
        <f t="shared" si="1"/>
        <v>4.7619047619047672E-2</v>
      </c>
      <c r="S13" s="23"/>
      <c r="T13" s="1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2" x14ac:dyDescent="0.35">
      <c r="A14" s="21"/>
      <c r="B14" s="135" t="s">
        <v>18</v>
      </c>
      <c r="C14" s="16">
        <v>0</v>
      </c>
      <c r="D14" s="16">
        <v>3.5</v>
      </c>
      <c r="E14" s="16">
        <v>8</v>
      </c>
      <c r="F14" s="16">
        <v>11.67</v>
      </c>
      <c r="G14" s="16">
        <v>11.9</v>
      </c>
      <c r="H14" s="16">
        <v>4.6100000000000003</v>
      </c>
      <c r="I14" s="16">
        <v>0</v>
      </c>
      <c r="J14" s="16">
        <v>1</v>
      </c>
      <c r="K14" s="16">
        <v>1</v>
      </c>
      <c r="L14" s="16">
        <v>0</v>
      </c>
      <c r="M14" s="16">
        <v>0</v>
      </c>
      <c r="N14" s="62">
        <f t="shared" si="3"/>
        <v>41.68</v>
      </c>
      <c r="O14" s="16">
        <v>39.44</v>
      </c>
      <c r="P14" s="342">
        <f t="shared" si="1"/>
        <v>5.6795131845841729E-2</v>
      </c>
      <c r="T14" s="13"/>
    </row>
    <row r="15" spans="1:32" s="16" customFormat="1" x14ac:dyDescent="0.35">
      <c r="A15" s="21"/>
      <c r="B15" s="93" t="s">
        <v>19</v>
      </c>
      <c r="C15" s="130">
        <f t="shared" ref="C15:M15" si="4">SUM(C10:C14)</f>
        <v>11.82</v>
      </c>
      <c r="D15" s="48">
        <f t="shared" si="4"/>
        <v>8.73</v>
      </c>
      <c r="E15" s="48">
        <f t="shared" si="4"/>
        <v>62.5</v>
      </c>
      <c r="F15" s="48">
        <f t="shared" si="4"/>
        <v>110.94</v>
      </c>
      <c r="G15" s="48">
        <f t="shared" si="4"/>
        <v>64.739999999999995</v>
      </c>
      <c r="H15" s="48">
        <f t="shared" si="4"/>
        <v>20.6</v>
      </c>
      <c r="I15" s="48">
        <f t="shared" si="4"/>
        <v>11.07</v>
      </c>
      <c r="J15" s="48">
        <f t="shared" si="4"/>
        <v>2</v>
      </c>
      <c r="K15" s="48">
        <f t="shared" si="4"/>
        <v>1</v>
      </c>
      <c r="L15" s="48">
        <f t="shared" si="4"/>
        <v>0</v>
      </c>
      <c r="M15" s="48">
        <f t="shared" si="4"/>
        <v>0</v>
      </c>
      <c r="N15" s="181">
        <f t="shared" si="3"/>
        <v>293.40000000000003</v>
      </c>
      <c r="O15" s="328">
        <v>271.01</v>
      </c>
      <c r="P15" s="342">
        <f t="shared" si="1"/>
        <v>8.2616877605992567E-2</v>
      </c>
    </row>
    <row r="16" spans="1:32" x14ac:dyDescent="0.35">
      <c r="A16" s="21"/>
      <c r="B16" s="167" t="s">
        <v>20</v>
      </c>
      <c r="C16" s="16">
        <v>3.68</v>
      </c>
      <c r="D16" s="16">
        <v>0</v>
      </c>
      <c r="E16" s="16">
        <v>12.91</v>
      </c>
      <c r="F16" s="16">
        <v>21.79</v>
      </c>
      <c r="G16" s="16">
        <v>11</v>
      </c>
      <c r="H16" s="16">
        <v>3</v>
      </c>
      <c r="I16" s="16">
        <v>3</v>
      </c>
      <c r="J16" s="16">
        <v>0</v>
      </c>
      <c r="K16" s="16">
        <v>0</v>
      </c>
      <c r="L16" s="16">
        <v>0</v>
      </c>
      <c r="M16" s="165">
        <v>0</v>
      </c>
      <c r="N16" s="179">
        <f>SUM(C16:M16)</f>
        <v>55.379999999999995</v>
      </c>
      <c r="O16" s="337">
        <v>58.31</v>
      </c>
      <c r="P16" s="342">
        <f t="shared" si="1"/>
        <v>-5.0248670896930303E-2</v>
      </c>
      <c r="Q16" s="23"/>
      <c r="T16" s="13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</row>
    <row r="17" spans="1:32" x14ac:dyDescent="0.35">
      <c r="A17" s="21"/>
      <c r="B17" s="168" t="s">
        <v>21</v>
      </c>
      <c r="C17" s="16">
        <v>1</v>
      </c>
      <c r="D17" s="16">
        <v>0</v>
      </c>
      <c r="E17" s="16">
        <v>33</v>
      </c>
      <c r="F17" s="16">
        <v>58.4</v>
      </c>
      <c r="G17" s="16">
        <v>20.3</v>
      </c>
      <c r="H17" s="16">
        <v>4</v>
      </c>
      <c r="I17" s="16">
        <v>2</v>
      </c>
      <c r="J17" s="16">
        <v>0</v>
      </c>
      <c r="K17" s="16">
        <v>0</v>
      </c>
      <c r="L17" s="16">
        <v>0</v>
      </c>
      <c r="M17" s="19">
        <v>0</v>
      </c>
      <c r="N17" s="175">
        <f t="shared" ref="N17:N19" si="5">SUM(C17:M17)</f>
        <v>118.7</v>
      </c>
      <c r="O17" s="16">
        <v>132.6</v>
      </c>
      <c r="P17" s="342">
        <f t="shared" si="1"/>
        <v>-0.10482654600301655</v>
      </c>
      <c r="Q17" s="23"/>
      <c r="T17" s="13"/>
      <c r="U17" s="16"/>
      <c r="V17" s="16"/>
      <c r="W17" s="16"/>
      <c r="X17" s="16"/>
      <c r="Y17" s="16"/>
      <c r="Z17" s="16"/>
      <c r="AA17" s="16"/>
      <c r="AB17" s="16"/>
      <c r="AC17" s="16"/>
      <c r="AD17" s="16"/>
    </row>
    <row r="18" spans="1:32" x14ac:dyDescent="0.35">
      <c r="A18" s="21"/>
      <c r="B18" s="168" t="s">
        <v>22</v>
      </c>
      <c r="C18" s="16">
        <v>2.85</v>
      </c>
      <c r="D18" s="16">
        <v>4</v>
      </c>
      <c r="E18" s="16">
        <v>48</v>
      </c>
      <c r="F18" s="16">
        <v>50</v>
      </c>
      <c r="G18" s="16">
        <v>19</v>
      </c>
      <c r="H18" s="16">
        <v>3.98</v>
      </c>
      <c r="I18" s="16">
        <v>2.92</v>
      </c>
      <c r="J18" s="16">
        <v>1</v>
      </c>
      <c r="K18" s="16">
        <v>0</v>
      </c>
      <c r="L18" s="16">
        <v>0</v>
      </c>
      <c r="M18" s="19">
        <v>0</v>
      </c>
      <c r="N18" s="62">
        <f t="shared" si="5"/>
        <v>131.75</v>
      </c>
      <c r="O18" s="16">
        <v>129</v>
      </c>
      <c r="P18" s="342">
        <f t="shared" si="1"/>
        <v>2.1317829457364379E-2</v>
      </c>
      <c r="Q18" s="23"/>
      <c r="T18" s="13"/>
      <c r="AD18" s="4"/>
      <c r="AE18" s="4"/>
      <c r="AF18" s="4"/>
    </row>
    <row r="19" spans="1:32" s="16" customFormat="1" x14ac:dyDescent="0.35">
      <c r="A19" s="21"/>
      <c r="B19" s="177" t="s">
        <v>23</v>
      </c>
      <c r="C19" s="164">
        <f>SUM(C16:C18)</f>
        <v>7.5299999999999994</v>
      </c>
      <c r="D19" s="48">
        <f t="shared" ref="D19:M19" si="6">SUM(D16:D18)</f>
        <v>4</v>
      </c>
      <c r="E19" s="48">
        <f t="shared" si="6"/>
        <v>93.91</v>
      </c>
      <c r="F19" s="48">
        <f t="shared" si="6"/>
        <v>130.19</v>
      </c>
      <c r="G19" s="48">
        <f t="shared" si="6"/>
        <v>50.3</v>
      </c>
      <c r="H19" s="48">
        <f t="shared" si="6"/>
        <v>10.98</v>
      </c>
      <c r="I19" s="48">
        <f t="shared" si="6"/>
        <v>7.92</v>
      </c>
      <c r="J19" s="48">
        <f t="shared" si="6"/>
        <v>1</v>
      </c>
      <c r="K19" s="48">
        <f t="shared" si="6"/>
        <v>0</v>
      </c>
      <c r="L19" s="48">
        <f t="shared" si="6"/>
        <v>0</v>
      </c>
      <c r="M19" s="133">
        <f t="shared" si="6"/>
        <v>0</v>
      </c>
      <c r="N19" s="183">
        <f t="shared" si="5"/>
        <v>305.83000000000004</v>
      </c>
      <c r="O19" s="328">
        <v>319.91000000000003</v>
      </c>
      <c r="P19" s="342">
        <f t="shared" si="1"/>
        <v>-4.40123784814479E-2</v>
      </c>
      <c r="Q19" s="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x14ac:dyDescent="0.35">
      <c r="A20" s="21"/>
      <c r="B20" s="168" t="s">
        <v>24</v>
      </c>
      <c r="C20" s="16">
        <v>3</v>
      </c>
      <c r="D20" s="16">
        <v>0</v>
      </c>
      <c r="E20" s="16">
        <v>21.76</v>
      </c>
      <c r="F20" s="16">
        <v>29.4</v>
      </c>
      <c r="G20" s="16">
        <v>17.75</v>
      </c>
      <c r="H20" s="16">
        <v>7.31</v>
      </c>
      <c r="I20" s="16">
        <v>3.8</v>
      </c>
      <c r="J20" s="16">
        <v>0</v>
      </c>
      <c r="K20" s="16">
        <v>0</v>
      </c>
      <c r="L20" s="16">
        <v>0</v>
      </c>
      <c r="M20" s="19">
        <v>0</v>
      </c>
      <c r="N20" s="175">
        <f>SUM(C20:M20)</f>
        <v>83.02</v>
      </c>
      <c r="O20" s="16">
        <v>80.52</v>
      </c>
      <c r="P20" s="342">
        <f t="shared" si="1"/>
        <v>3.1048186785891607E-2</v>
      </c>
      <c r="Q20" s="23"/>
      <c r="T20" s="13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2" s="4" customFormat="1" x14ac:dyDescent="0.35">
      <c r="A21" s="87"/>
      <c r="B21" s="168" t="s">
        <v>25</v>
      </c>
      <c r="C21" s="16">
        <v>0</v>
      </c>
      <c r="D21" s="16">
        <v>0</v>
      </c>
      <c r="E21" s="16">
        <v>53</v>
      </c>
      <c r="F21" s="16">
        <v>100.98</v>
      </c>
      <c r="G21" s="16">
        <v>37.65</v>
      </c>
      <c r="H21" s="16">
        <v>24.8</v>
      </c>
      <c r="I21" s="16">
        <v>3</v>
      </c>
      <c r="J21" s="16">
        <v>1</v>
      </c>
      <c r="K21" s="16">
        <v>0</v>
      </c>
      <c r="L21" s="16">
        <v>0</v>
      </c>
      <c r="M21" s="19">
        <v>0</v>
      </c>
      <c r="N21" s="175">
        <f t="shared" ref="N21:N23" si="7">SUM(C21:M21)</f>
        <v>220.43000000000004</v>
      </c>
      <c r="O21" s="16">
        <v>255.09</v>
      </c>
      <c r="P21" s="342">
        <f t="shared" si="1"/>
        <v>-0.1358736132345445</v>
      </c>
      <c r="Q21" s="17"/>
      <c r="T21" s="13"/>
      <c r="U21"/>
      <c r="V21"/>
      <c r="W21"/>
      <c r="X21"/>
      <c r="Y21"/>
      <c r="Z21"/>
      <c r="AA21"/>
      <c r="AB21"/>
      <c r="AC21"/>
      <c r="AD21"/>
      <c r="AE21"/>
      <c r="AF21"/>
    </row>
    <row r="22" spans="1:32" x14ac:dyDescent="0.35">
      <c r="A22" s="21"/>
      <c r="B22" s="168" t="s">
        <v>26</v>
      </c>
      <c r="C22" s="16">
        <v>0</v>
      </c>
      <c r="D22" s="16">
        <v>0</v>
      </c>
      <c r="E22" s="16">
        <v>38.1</v>
      </c>
      <c r="F22" s="16">
        <v>49.81</v>
      </c>
      <c r="G22" s="16">
        <v>28</v>
      </c>
      <c r="H22" s="16">
        <v>11.5</v>
      </c>
      <c r="I22" s="16">
        <v>9</v>
      </c>
      <c r="J22" s="16">
        <v>1</v>
      </c>
      <c r="K22" s="16">
        <v>0</v>
      </c>
      <c r="L22" s="16">
        <v>0</v>
      </c>
      <c r="M22" s="19">
        <v>0</v>
      </c>
      <c r="N22" s="62">
        <f t="shared" si="7"/>
        <v>137.41</v>
      </c>
      <c r="O22" s="16">
        <v>142.19999999999999</v>
      </c>
      <c r="P22" s="342">
        <f t="shared" si="1"/>
        <v>-3.3684950773558264E-2</v>
      </c>
      <c r="Q22" s="23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</row>
    <row r="23" spans="1:32" s="16" customFormat="1" x14ac:dyDescent="0.35">
      <c r="A23" s="21"/>
      <c r="B23" s="177" t="s">
        <v>27</v>
      </c>
      <c r="C23" s="164">
        <f>SUM(C20:C22)</f>
        <v>3</v>
      </c>
      <c r="D23" s="48">
        <f t="shared" ref="D23:M23" si="8">SUM(D20:D22)</f>
        <v>0</v>
      </c>
      <c r="E23" s="48">
        <f t="shared" si="8"/>
        <v>112.86000000000001</v>
      </c>
      <c r="F23" s="48">
        <f t="shared" si="8"/>
        <v>180.19</v>
      </c>
      <c r="G23" s="48">
        <f t="shared" si="8"/>
        <v>83.4</v>
      </c>
      <c r="H23" s="48">
        <f t="shared" si="8"/>
        <v>43.61</v>
      </c>
      <c r="I23" s="48">
        <f t="shared" si="8"/>
        <v>15.8</v>
      </c>
      <c r="J23" s="48">
        <f t="shared" si="8"/>
        <v>2</v>
      </c>
      <c r="K23" s="48">
        <f t="shared" si="8"/>
        <v>0</v>
      </c>
      <c r="L23" s="48">
        <f t="shared" si="8"/>
        <v>0</v>
      </c>
      <c r="M23" s="133">
        <f t="shared" si="8"/>
        <v>0</v>
      </c>
      <c r="N23" s="182">
        <f t="shared" si="7"/>
        <v>440.86000000000007</v>
      </c>
      <c r="O23" s="328">
        <v>477.81</v>
      </c>
      <c r="P23" s="342">
        <f t="shared" si="1"/>
        <v>-7.733199388878409E-2</v>
      </c>
      <c r="Q23" s="9"/>
      <c r="T23" s="1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/>
    </row>
    <row r="24" spans="1:32" x14ac:dyDescent="0.35">
      <c r="A24" s="26"/>
      <c r="B24" s="178" t="s">
        <v>28</v>
      </c>
      <c r="C24">
        <v>0</v>
      </c>
      <c r="D24">
        <v>0</v>
      </c>
      <c r="E24">
        <v>5</v>
      </c>
      <c r="F24">
        <v>6.6</v>
      </c>
      <c r="G24">
        <v>8</v>
      </c>
      <c r="H24">
        <v>3</v>
      </c>
      <c r="I24">
        <v>0</v>
      </c>
      <c r="J24">
        <v>1</v>
      </c>
      <c r="K24">
        <v>0</v>
      </c>
      <c r="L24">
        <v>0</v>
      </c>
      <c r="M24" s="108">
        <v>0</v>
      </c>
      <c r="N24" s="175">
        <f>SUM(C24:M24)</f>
        <v>23.6</v>
      </c>
      <c r="O24" s="16">
        <v>24.2</v>
      </c>
      <c r="P24" s="342">
        <f t="shared" si="1"/>
        <v>-2.4793388429751984E-2</v>
      </c>
      <c r="Q24" s="23"/>
      <c r="T24" s="13"/>
    </row>
    <row r="25" spans="1:32" x14ac:dyDescent="0.35">
      <c r="A25" s="21"/>
      <c r="B25" s="168" t="s">
        <v>29</v>
      </c>
      <c r="D25">
        <v>0.96</v>
      </c>
      <c r="E25">
        <v>14</v>
      </c>
      <c r="F25">
        <v>15.49</v>
      </c>
      <c r="G25">
        <v>21.47</v>
      </c>
      <c r="H25">
        <v>8.91</v>
      </c>
      <c r="I25">
        <v>0</v>
      </c>
      <c r="J25">
        <v>1</v>
      </c>
      <c r="M25" s="108"/>
      <c r="N25" s="175">
        <f t="shared" ref="N25:N30" si="9">SUM(C25:M25)</f>
        <v>61.83</v>
      </c>
      <c r="O25" s="16">
        <v>55.33</v>
      </c>
      <c r="P25" s="342">
        <f t="shared" si="1"/>
        <v>0.11747695644315925</v>
      </c>
      <c r="Q25" s="23"/>
    </row>
    <row r="26" spans="1:32" x14ac:dyDescent="0.35">
      <c r="A26" s="21"/>
      <c r="B26" s="168" t="s">
        <v>30</v>
      </c>
      <c r="C26">
        <v>6.7</v>
      </c>
      <c r="D26">
        <v>4</v>
      </c>
      <c r="E26">
        <v>19</v>
      </c>
      <c r="F26">
        <v>20.2</v>
      </c>
      <c r="G26">
        <v>15.6</v>
      </c>
      <c r="H26">
        <v>8.6</v>
      </c>
      <c r="I26">
        <v>1</v>
      </c>
      <c r="J26">
        <v>1</v>
      </c>
      <c r="M26" s="108"/>
      <c r="N26" s="175">
        <f t="shared" si="9"/>
        <v>76.099999999999994</v>
      </c>
      <c r="O26" s="16">
        <v>64.099999999999994</v>
      </c>
      <c r="P26" s="342">
        <f t="shared" si="1"/>
        <v>0.18720748829953204</v>
      </c>
      <c r="Q26" s="23"/>
    </row>
    <row r="27" spans="1:32" x14ac:dyDescent="0.35">
      <c r="A27" s="21"/>
      <c r="B27" s="168" t="s">
        <v>31</v>
      </c>
      <c r="C27">
        <v>0</v>
      </c>
      <c r="D27">
        <v>0</v>
      </c>
      <c r="E27">
        <v>8</v>
      </c>
      <c r="F27">
        <v>6</v>
      </c>
      <c r="G27">
        <v>7.9</v>
      </c>
      <c r="H27">
        <v>6</v>
      </c>
      <c r="I27">
        <v>1</v>
      </c>
      <c r="J27">
        <v>0</v>
      </c>
      <c r="K27">
        <v>0</v>
      </c>
      <c r="L27">
        <v>0</v>
      </c>
      <c r="M27" s="108">
        <v>0</v>
      </c>
      <c r="N27" s="175">
        <f t="shared" si="9"/>
        <v>28.9</v>
      </c>
      <c r="O27" s="16">
        <v>27.9</v>
      </c>
      <c r="P27" s="342">
        <f t="shared" si="1"/>
        <v>3.584229390680993E-2</v>
      </c>
      <c r="Q27" s="23"/>
    </row>
    <row r="28" spans="1:32" x14ac:dyDescent="0.35">
      <c r="A28" s="21"/>
      <c r="B28" s="168" t="s">
        <v>32</v>
      </c>
      <c r="D28">
        <v>0</v>
      </c>
      <c r="E28">
        <v>5</v>
      </c>
      <c r="F28">
        <v>6</v>
      </c>
      <c r="G28">
        <v>11.51</v>
      </c>
      <c r="H28">
        <v>3.6</v>
      </c>
      <c r="I28">
        <v>1</v>
      </c>
      <c r="J28">
        <v>0</v>
      </c>
      <c r="K28">
        <v>0</v>
      </c>
      <c r="L28">
        <v>0</v>
      </c>
      <c r="M28" s="108"/>
      <c r="N28" s="175">
        <f t="shared" si="9"/>
        <v>27.11</v>
      </c>
      <c r="O28" s="16">
        <v>21.31</v>
      </c>
      <c r="P28" s="342">
        <f t="shared" si="1"/>
        <v>0.2721726888784608</v>
      </c>
      <c r="Q28" s="23"/>
    </row>
    <row r="29" spans="1:32" x14ac:dyDescent="0.35">
      <c r="A29" s="21"/>
      <c r="B29" s="135" t="s">
        <v>33</v>
      </c>
      <c r="C29">
        <v>0</v>
      </c>
      <c r="D29">
        <v>0</v>
      </c>
      <c r="E29">
        <v>24</v>
      </c>
      <c r="F29">
        <v>34.799999999999997</v>
      </c>
      <c r="G29">
        <v>45.5</v>
      </c>
      <c r="H29">
        <v>27.63</v>
      </c>
      <c r="I29">
        <v>5</v>
      </c>
      <c r="J29">
        <v>6</v>
      </c>
      <c r="K29">
        <v>0</v>
      </c>
      <c r="L29">
        <v>0</v>
      </c>
      <c r="M29" s="108">
        <v>0</v>
      </c>
      <c r="N29" s="62">
        <f t="shared" si="9"/>
        <v>142.93</v>
      </c>
      <c r="O29" s="16">
        <v>127.5</v>
      </c>
      <c r="P29" s="342">
        <f t="shared" si="1"/>
        <v>0.12101960784313737</v>
      </c>
      <c r="Q29" s="23"/>
    </row>
    <row r="30" spans="1:32" s="16" customFormat="1" x14ac:dyDescent="0.35">
      <c r="A30" s="21"/>
      <c r="B30" s="49" t="s">
        <v>34</v>
      </c>
      <c r="C30" s="130">
        <f>SUM(C24:C29)</f>
        <v>6.7</v>
      </c>
      <c r="D30" s="27">
        <f t="shared" ref="D30:M30" si="10">SUM(D24:D29)</f>
        <v>4.96</v>
      </c>
      <c r="E30" s="27">
        <f t="shared" si="10"/>
        <v>75</v>
      </c>
      <c r="F30" s="27">
        <f t="shared" si="10"/>
        <v>89.09</v>
      </c>
      <c r="G30" s="27">
        <f t="shared" si="10"/>
        <v>109.98</v>
      </c>
      <c r="H30" s="27">
        <f t="shared" si="10"/>
        <v>57.739999999999995</v>
      </c>
      <c r="I30" s="27">
        <f t="shared" si="10"/>
        <v>8</v>
      </c>
      <c r="J30" s="27">
        <f t="shared" si="10"/>
        <v>9</v>
      </c>
      <c r="K30" s="27">
        <f t="shared" si="10"/>
        <v>0</v>
      </c>
      <c r="L30" s="27">
        <f t="shared" si="10"/>
        <v>0</v>
      </c>
      <c r="M30" s="133">
        <f t="shared" si="10"/>
        <v>0</v>
      </c>
      <c r="N30" s="182">
        <f t="shared" si="9"/>
        <v>360.47</v>
      </c>
      <c r="O30" s="164">
        <v>320.33999999999997</v>
      </c>
      <c r="P30" s="342">
        <f t="shared" si="1"/>
        <v>0.12527314728101402</v>
      </c>
      <c r="Q30" s="9"/>
    </row>
    <row r="31" spans="1:32" x14ac:dyDescent="0.35">
      <c r="A31" s="21"/>
      <c r="B31" s="12" t="s">
        <v>35</v>
      </c>
      <c r="C31" s="196">
        <v>2</v>
      </c>
      <c r="D31" s="16">
        <v>1</v>
      </c>
      <c r="E31" s="16">
        <v>12.08</v>
      </c>
      <c r="F31" s="16">
        <v>36.64</v>
      </c>
      <c r="G31" s="16">
        <v>10.68</v>
      </c>
      <c r="H31" s="16">
        <v>2.2000000000000002</v>
      </c>
      <c r="I31" s="16">
        <v>2</v>
      </c>
      <c r="J31" s="16">
        <v>0</v>
      </c>
      <c r="K31" s="16">
        <v>0</v>
      </c>
      <c r="L31" s="16">
        <v>0</v>
      </c>
      <c r="M31" s="16">
        <v>0</v>
      </c>
      <c r="N31" s="179">
        <f>SUM(C31:M31)</f>
        <v>66.599999999999994</v>
      </c>
      <c r="O31" s="16">
        <v>60.96</v>
      </c>
      <c r="P31" s="342">
        <f t="shared" si="1"/>
        <v>9.2519685039369914E-2</v>
      </c>
      <c r="Q31" s="23"/>
    </row>
    <row r="32" spans="1:32" x14ac:dyDescent="0.35">
      <c r="A32" s="21"/>
      <c r="B32" s="189" t="s">
        <v>124</v>
      </c>
      <c r="C32" s="88">
        <v>1</v>
      </c>
      <c r="D32" s="16">
        <v>5</v>
      </c>
      <c r="E32" s="16">
        <v>16</v>
      </c>
      <c r="F32" s="16">
        <v>38.700000000000003</v>
      </c>
      <c r="G32" s="16">
        <v>13.6</v>
      </c>
      <c r="H32" s="16">
        <v>7.7</v>
      </c>
      <c r="I32" s="16">
        <v>2</v>
      </c>
      <c r="J32" s="16">
        <v>1</v>
      </c>
      <c r="K32" s="16"/>
      <c r="L32" s="16"/>
      <c r="M32" s="16"/>
      <c r="N32" s="62">
        <f>SUM(C32:M32)</f>
        <v>85</v>
      </c>
      <c r="O32" s="16">
        <v>90.57</v>
      </c>
      <c r="P32" s="342">
        <f t="shared" si="1"/>
        <v>-6.1499392734901126E-2</v>
      </c>
      <c r="Q32" s="9"/>
      <c r="T32" s="127"/>
    </row>
    <row r="33" spans="1:20" s="16" customFormat="1" x14ac:dyDescent="0.35">
      <c r="A33" s="21"/>
      <c r="B33" s="49" t="s">
        <v>36</v>
      </c>
      <c r="C33" s="130">
        <f t="shared" ref="C33:M33" si="11">SUM(C31:C32)</f>
        <v>3</v>
      </c>
      <c r="D33" s="27">
        <f t="shared" si="11"/>
        <v>6</v>
      </c>
      <c r="E33" s="27">
        <f t="shared" si="11"/>
        <v>28.08</v>
      </c>
      <c r="F33" s="27">
        <f t="shared" si="11"/>
        <v>75.34</v>
      </c>
      <c r="G33" s="27">
        <f t="shared" si="11"/>
        <v>24.28</v>
      </c>
      <c r="H33" s="27">
        <f t="shared" si="11"/>
        <v>9.9</v>
      </c>
      <c r="I33" s="27">
        <f t="shared" si="11"/>
        <v>4</v>
      </c>
      <c r="J33" s="27">
        <f t="shared" si="11"/>
        <v>1</v>
      </c>
      <c r="K33" s="27">
        <f t="shared" si="11"/>
        <v>0</v>
      </c>
      <c r="L33" s="27">
        <f t="shared" si="11"/>
        <v>0</v>
      </c>
      <c r="M33" s="133">
        <f t="shared" si="11"/>
        <v>0</v>
      </c>
      <c r="N33" s="15">
        <f>SUM(C33:M33)</f>
        <v>151.6</v>
      </c>
      <c r="O33" s="328">
        <v>151.53</v>
      </c>
      <c r="P33" s="342">
        <f t="shared" si="1"/>
        <v>4.6195472843657548E-4</v>
      </c>
      <c r="Q33" s="9"/>
      <c r="T33" s="127"/>
    </row>
    <row r="34" spans="1:20" ht="15.5" x14ac:dyDescent="0.35">
      <c r="A34" s="186"/>
      <c r="B34" s="168" t="s">
        <v>136</v>
      </c>
      <c r="C34">
        <v>5.6</v>
      </c>
      <c r="D34">
        <v>1.54</v>
      </c>
      <c r="E34">
        <v>9.66</v>
      </c>
      <c r="F34">
        <v>24.64</v>
      </c>
      <c r="G34">
        <v>18.739999999999998</v>
      </c>
      <c r="H34">
        <v>5.48</v>
      </c>
      <c r="I34">
        <v>1.21</v>
      </c>
      <c r="J34">
        <v>1.0900000000000001</v>
      </c>
      <c r="N34" s="175">
        <f>SUM(C34:M34)</f>
        <v>67.959999999999994</v>
      </c>
      <c r="O34" s="317">
        <v>60.39</v>
      </c>
      <c r="P34" s="342">
        <f t="shared" si="1"/>
        <v>0.12535187945023996</v>
      </c>
      <c r="Q34" s="346" t="s">
        <v>147</v>
      </c>
    </row>
    <row r="35" spans="1:20" x14ac:dyDescent="0.35">
      <c r="A35" s="21"/>
      <c r="B35" s="168" t="s">
        <v>37</v>
      </c>
      <c r="C35" s="16">
        <v>0</v>
      </c>
      <c r="D35" s="16">
        <v>4</v>
      </c>
      <c r="E35" s="16">
        <v>15</v>
      </c>
      <c r="F35" s="16">
        <v>15.82</v>
      </c>
      <c r="G35" s="16">
        <v>15.88</v>
      </c>
      <c r="H35" s="16">
        <v>7.06</v>
      </c>
      <c r="I35" s="16">
        <v>0</v>
      </c>
      <c r="J35" s="16">
        <v>1</v>
      </c>
      <c r="K35" s="16">
        <v>0</v>
      </c>
      <c r="L35" s="180">
        <v>0</v>
      </c>
      <c r="M35" s="19">
        <v>0</v>
      </c>
      <c r="N35" s="175">
        <f>SUM(C35:M35)</f>
        <v>58.760000000000005</v>
      </c>
      <c r="O35" s="16">
        <v>56.6</v>
      </c>
      <c r="P35" s="342">
        <f t="shared" si="1"/>
        <v>3.8162544169611401E-2</v>
      </c>
      <c r="Q35" s="23"/>
    </row>
    <row r="36" spans="1:20" x14ac:dyDescent="0.35">
      <c r="A36" s="21"/>
      <c r="B36" s="168" t="s">
        <v>38</v>
      </c>
      <c r="C36" s="16">
        <v>4.5999999999999996</v>
      </c>
      <c r="D36" s="16">
        <v>2.35</v>
      </c>
      <c r="E36" s="16">
        <v>21.02</v>
      </c>
      <c r="F36" s="16">
        <v>30.1</v>
      </c>
      <c r="G36" s="16">
        <v>33.130000000000003</v>
      </c>
      <c r="H36" s="16">
        <v>10.77</v>
      </c>
      <c r="I36" s="16">
        <v>1.8</v>
      </c>
      <c r="J36" s="16">
        <v>0.8</v>
      </c>
      <c r="K36" s="16">
        <v>0</v>
      </c>
      <c r="L36" s="16">
        <v>0</v>
      </c>
      <c r="M36" s="19">
        <v>0</v>
      </c>
      <c r="N36" s="175">
        <f t="shared" ref="N36:N38" si="12">SUM(C36:M36)</f>
        <v>104.57</v>
      </c>
      <c r="O36" s="16">
        <v>81.22</v>
      </c>
      <c r="P36" s="342">
        <f t="shared" si="1"/>
        <v>0.28749076582122624</v>
      </c>
      <c r="Q36" s="23"/>
    </row>
    <row r="37" spans="1:20" x14ac:dyDescent="0.35">
      <c r="A37" s="21"/>
      <c r="B37" s="168" t="s">
        <v>39</v>
      </c>
      <c r="C37" s="16">
        <v>0</v>
      </c>
      <c r="D37" s="16">
        <v>0</v>
      </c>
      <c r="E37" s="16">
        <v>20</v>
      </c>
      <c r="F37" s="16">
        <v>31.3</v>
      </c>
      <c r="G37" s="16">
        <v>44.6</v>
      </c>
      <c r="H37" s="16">
        <v>12.6</v>
      </c>
      <c r="I37" s="16">
        <v>6.5</v>
      </c>
      <c r="J37" s="16">
        <v>1</v>
      </c>
      <c r="K37" s="16">
        <v>1</v>
      </c>
      <c r="L37" s="16"/>
      <c r="M37" s="19"/>
      <c r="N37" s="62">
        <f t="shared" si="12"/>
        <v>117</v>
      </c>
      <c r="O37" s="16">
        <v>118</v>
      </c>
      <c r="P37" s="342">
        <f t="shared" si="1"/>
        <v>-8.4745762711864181E-3</v>
      </c>
      <c r="Q37" s="23"/>
    </row>
    <row r="38" spans="1:20" s="16" customFormat="1" x14ac:dyDescent="0.35">
      <c r="A38" s="21"/>
      <c r="B38" s="177" t="s">
        <v>40</v>
      </c>
      <c r="C38" s="164">
        <f>SUM(C34:C37)</f>
        <v>10.199999999999999</v>
      </c>
      <c r="D38" s="164">
        <f t="shared" ref="D38:M38" si="13">SUM(D34:D37)</f>
        <v>7.8900000000000006</v>
      </c>
      <c r="E38" s="164">
        <f t="shared" si="13"/>
        <v>65.680000000000007</v>
      </c>
      <c r="F38" s="164">
        <f t="shared" si="13"/>
        <v>101.86</v>
      </c>
      <c r="G38" s="164">
        <f t="shared" si="13"/>
        <v>112.35</v>
      </c>
      <c r="H38" s="164">
        <f t="shared" si="13"/>
        <v>35.909999999999997</v>
      </c>
      <c r="I38" s="164">
        <f t="shared" si="13"/>
        <v>9.51</v>
      </c>
      <c r="J38" s="164">
        <f t="shared" si="13"/>
        <v>3.8899999999999997</v>
      </c>
      <c r="K38" s="164">
        <f t="shared" si="13"/>
        <v>1</v>
      </c>
      <c r="L38" s="164">
        <f t="shared" si="13"/>
        <v>0</v>
      </c>
      <c r="M38" s="164">
        <f t="shared" si="13"/>
        <v>0</v>
      </c>
      <c r="N38" s="181">
        <f t="shared" si="12"/>
        <v>348.28999999999996</v>
      </c>
      <c r="O38" s="328">
        <v>316.20999999999998</v>
      </c>
      <c r="P38" s="342">
        <f t="shared" si="1"/>
        <v>0.10145156699661606</v>
      </c>
      <c r="Q38" s="16" t="s">
        <v>154</v>
      </c>
      <c r="R38" s="127"/>
    </row>
    <row r="39" spans="1:20" x14ac:dyDescent="0.35">
      <c r="A39" s="21"/>
      <c r="B39" s="167" t="s">
        <v>41</v>
      </c>
      <c r="C39" s="16"/>
      <c r="D39" s="16"/>
      <c r="E39" s="16">
        <v>15.4</v>
      </c>
      <c r="F39" s="16">
        <v>12</v>
      </c>
      <c r="G39" s="16">
        <v>14.8</v>
      </c>
      <c r="H39" s="16">
        <v>10.8</v>
      </c>
      <c r="I39" s="16">
        <v>2</v>
      </c>
      <c r="J39" s="16">
        <v>1</v>
      </c>
      <c r="K39" s="16"/>
      <c r="L39" s="16"/>
      <c r="M39" s="165"/>
      <c r="N39" s="165">
        <f>SUM(C39:M39)</f>
        <v>56</v>
      </c>
      <c r="O39" s="16">
        <v>55.3</v>
      </c>
      <c r="P39" s="342">
        <f t="shared" si="1"/>
        <v>1.2658227848101333E-2</v>
      </c>
      <c r="Q39" s="9"/>
    </row>
    <row r="40" spans="1:20" x14ac:dyDescent="0.35">
      <c r="A40" s="21"/>
      <c r="B40" s="168" t="s">
        <v>42</v>
      </c>
      <c r="C40" s="16">
        <v>0</v>
      </c>
      <c r="D40" s="16">
        <v>0</v>
      </c>
      <c r="E40" s="16">
        <v>3</v>
      </c>
      <c r="F40" s="16">
        <v>8.6</v>
      </c>
      <c r="G40" s="16">
        <v>7.72</v>
      </c>
      <c r="H40" s="16">
        <v>1</v>
      </c>
      <c r="I40" s="16">
        <v>1.77</v>
      </c>
      <c r="J40" s="16">
        <v>0</v>
      </c>
      <c r="K40" s="16">
        <v>0</v>
      </c>
      <c r="L40" s="16">
        <v>0</v>
      </c>
      <c r="M40" s="19">
        <v>0</v>
      </c>
      <c r="N40" s="19">
        <f t="shared" ref="N40:N47" si="14">SUM(C40:M40)</f>
        <v>22.09</v>
      </c>
      <c r="O40" s="16">
        <v>20.82</v>
      </c>
      <c r="P40" s="342">
        <f t="shared" si="1"/>
        <v>6.0999039385206455E-2</v>
      </c>
      <c r="Q40" s="23"/>
    </row>
    <row r="41" spans="1:20" x14ac:dyDescent="0.35">
      <c r="A41" s="21"/>
      <c r="B41" s="168" t="s">
        <v>43</v>
      </c>
      <c r="C41" s="16">
        <v>0</v>
      </c>
      <c r="D41" s="16">
        <v>1.8</v>
      </c>
      <c r="E41" s="16">
        <v>10</v>
      </c>
      <c r="F41" s="16">
        <v>14.5</v>
      </c>
      <c r="G41" s="16">
        <v>8</v>
      </c>
      <c r="H41" s="16">
        <v>3</v>
      </c>
      <c r="I41" s="16">
        <v>3</v>
      </c>
      <c r="J41" s="16">
        <v>0</v>
      </c>
      <c r="K41" s="16">
        <v>0</v>
      </c>
      <c r="L41" s="16">
        <v>0</v>
      </c>
      <c r="M41" s="19">
        <v>0</v>
      </c>
      <c r="N41" s="19">
        <f t="shared" si="14"/>
        <v>40.299999999999997</v>
      </c>
      <c r="O41" s="16">
        <v>39.5</v>
      </c>
      <c r="P41" s="342">
        <f t="shared" si="1"/>
        <v>2.0253164556961911E-2</v>
      </c>
      <c r="Q41" s="23"/>
    </row>
    <row r="42" spans="1:20" x14ac:dyDescent="0.35">
      <c r="A42" s="21"/>
      <c r="B42" s="168" t="s">
        <v>44</v>
      </c>
      <c r="C42" s="16">
        <v>0.8</v>
      </c>
      <c r="D42" s="16">
        <v>1</v>
      </c>
      <c r="E42" s="16">
        <v>7</v>
      </c>
      <c r="F42" s="16">
        <v>8.4</v>
      </c>
      <c r="G42" s="16">
        <v>5.4</v>
      </c>
      <c r="H42" s="16">
        <v>3</v>
      </c>
      <c r="I42" s="16">
        <v>1</v>
      </c>
      <c r="J42" s="16">
        <v>0</v>
      </c>
      <c r="K42" s="16">
        <v>0</v>
      </c>
      <c r="L42" s="16">
        <v>0</v>
      </c>
      <c r="M42" s="19">
        <v>0</v>
      </c>
      <c r="N42" s="19">
        <f t="shared" si="14"/>
        <v>26.6</v>
      </c>
      <c r="O42" s="16">
        <v>24.8</v>
      </c>
      <c r="P42" s="342">
        <f t="shared" si="1"/>
        <v>7.2580645161290258E-2</v>
      </c>
      <c r="Q42" s="23"/>
    </row>
    <row r="43" spans="1:20" x14ac:dyDescent="0.35">
      <c r="A43" s="21"/>
      <c r="B43" s="168" t="s">
        <v>45</v>
      </c>
      <c r="C43" s="16">
        <v>3</v>
      </c>
      <c r="D43" s="16">
        <v>2</v>
      </c>
      <c r="E43" s="16">
        <v>10.5</v>
      </c>
      <c r="F43" s="16">
        <v>11</v>
      </c>
      <c r="G43" s="16">
        <v>13.2</v>
      </c>
      <c r="H43" s="16">
        <v>1</v>
      </c>
      <c r="I43" s="16">
        <v>2.6</v>
      </c>
      <c r="J43" s="16">
        <v>1</v>
      </c>
      <c r="K43" s="16">
        <v>0</v>
      </c>
      <c r="L43" s="16">
        <v>0</v>
      </c>
      <c r="M43" s="19">
        <v>0</v>
      </c>
      <c r="N43" s="19">
        <f t="shared" si="14"/>
        <v>44.300000000000004</v>
      </c>
      <c r="O43" s="16">
        <v>46.7</v>
      </c>
      <c r="P43" s="342">
        <f t="shared" si="1"/>
        <v>-5.1391862955032064E-2</v>
      </c>
      <c r="Q43" s="23"/>
    </row>
    <row r="44" spans="1:20" x14ac:dyDescent="0.35">
      <c r="A44" s="19"/>
      <c r="B44" s="168" t="s">
        <v>46</v>
      </c>
      <c r="C44" s="16">
        <v>0</v>
      </c>
      <c r="D44" s="16">
        <v>1</v>
      </c>
      <c r="E44" s="16">
        <v>3</v>
      </c>
      <c r="F44" s="16">
        <v>10.35</v>
      </c>
      <c r="G44" s="16">
        <v>10.36</v>
      </c>
      <c r="H44" s="16">
        <v>1.6</v>
      </c>
      <c r="I44" s="16">
        <v>0</v>
      </c>
      <c r="J44" s="16">
        <v>1</v>
      </c>
      <c r="K44" s="16">
        <v>0</v>
      </c>
      <c r="L44" s="16">
        <v>0</v>
      </c>
      <c r="M44" s="19">
        <v>0</v>
      </c>
      <c r="N44" s="19">
        <f t="shared" si="14"/>
        <v>27.310000000000002</v>
      </c>
      <c r="O44" s="16">
        <v>28.36</v>
      </c>
      <c r="P44" s="342">
        <f t="shared" si="1"/>
        <v>-3.7023977433004118E-2</v>
      </c>
      <c r="Q44" s="23"/>
    </row>
    <row r="45" spans="1:20" x14ac:dyDescent="0.35">
      <c r="A45" s="19"/>
      <c r="B45" s="168" t="s">
        <v>47</v>
      </c>
      <c r="C45" s="16">
        <v>0</v>
      </c>
      <c r="D45" s="16">
        <v>0.5</v>
      </c>
      <c r="E45" s="16">
        <v>13.83</v>
      </c>
      <c r="F45" s="16">
        <v>20.420000000000002</v>
      </c>
      <c r="G45" s="16">
        <v>17.43</v>
      </c>
      <c r="H45" s="16">
        <v>5</v>
      </c>
      <c r="I45" s="16">
        <v>0</v>
      </c>
      <c r="J45" s="16">
        <v>5.4</v>
      </c>
      <c r="K45" s="16">
        <v>0</v>
      </c>
      <c r="L45" s="16">
        <v>0</v>
      </c>
      <c r="M45" s="19">
        <v>0</v>
      </c>
      <c r="N45" s="19">
        <f t="shared" si="14"/>
        <v>62.58</v>
      </c>
      <c r="O45" s="16">
        <v>59.27</v>
      </c>
      <c r="P45" s="342">
        <f t="shared" si="1"/>
        <v>5.5846127889320085E-2</v>
      </c>
      <c r="Q45" s="23"/>
    </row>
    <row r="46" spans="1:20" x14ac:dyDescent="0.35">
      <c r="A46" s="19"/>
      <c r="B46" s="168" t="s">
        <v>48</v>
      </c>
      <c r="C46" s="16">
        <v>1</v>
      </c>
      <c r="D46" s="16">
        <v>0</v>
      </c>
      <c r="E46" s="16">
        <v>5</v>
      </c>
      <c r="F46" s="16">
        <v>9.5</v>
      </c>
      <c r="G46" s="16">
        <v>13.18</v>
      </c>
      <c r="H46" s="16">
        <v>3</v>
      </c>
      <c r="I46" s="16">
        <v>1</v>
      </c>
      <c r="J46" s="16">
        <v>0</v>
      </c>
      <c r="K46" s="16">
        <v>0</v>
      </c>
      <c r="L46" s="16">
        <v>0</v>
      </c>
      <c r="M46" s="19">
        <v>0</v>
      </c>
      <c r="N46" s="149">
        <f t="shared" si="14"/>
        <v>32.68</v>
      </c>
      <c r="O46" s="16">
        <v>34</v>
      </c>
      <c r="P46" s="342">
        <f t="shared" si="1"/>
        <v>-3.8823529411764701E-2</v>
      </c>
      <c r="Q46" s="23"/>
    </row>
    <row r="47" spans="1:20" s="16" customFormat="1" x14ac:dyDescent="0.35">
      <c r="A47" s="21"/>
      <c r="B47" s="177" t="s">
        <v>49</v>
      </c>
      <c r="C47" s="164">
        <f t="shared" ref="C47:M47" si="15">SUM(C39:C46)</f>
        <v>4.8</v>
      </c>
      <c r="D47" s="27">
        <f t="shared" si="15"/>
        <v>6.3</v>
      </c>
      <c r="E47" s="27">
        <f t="shared" si="15"/>
        <v>67.72999999999999</v>
      </c>
      <c r="F47" s="27">
        <f t="shared" si="15"/>
        <v>94.77</v>
      </c>
      <c r="G47" s="27">
        <f t="shared" si="15"/>
        <v>90.09</v>
      </c>
      <c r="H47" s="27">
        <f t="shared" si="15"/>
        <v>28.400000000000002</v>
      </c>
      <c r="I47" s="27">
        <f t="shared" si="15"/>
        <v>11.37</v>
      </c>
      <c r="J47" s="27">
        <f t="shared" si="15"/>
        <v>8.4</v>
      </c>
      <c r="K47" s="27">
        <f t="shared" si="15"/>
        <v>0</v>
      </c>
      <c r="L47" s="27">
        <f t="shared" si="15"/>
        <v>0</v>
      </c>
      <c r="M47" s="133">
        <f t="shared" si="15"/>
        <v>0</v>
      </c>
      <c r="N47" s="184">
        <f t="shared" si="14"/>
        <v>311.8599999999999</v>
      </c>
      <c r="O47" s="164">
        <v>308.75</v>
      </c>
      <c r="P47" s="342">
        <f t="shared" si="1"/>
        <v>1.0072874493926909E-2</v>
      </c>
      <c r="Q47" s="9"/>
    </row>
    <row r="48" spans="1:20" x14ac:dyDescent="0.35">
      <c r="A48" s="21"/>
      <c r="B48" s="167" t="s">
        <v>50</v>
      </c>
      <c r="C48">
        <v>6.35</v>
      </c>
      <c r="D48">
        <v>2.4</v>
      </c>
      <c r="E48">
        <v>20</v>
      </c>
      <c r="F48">
        <v>27.6</v>
      </c>
      <c r="G48">
        <v>39.229999999999997</v>
      </c>
      <c r="H48">
        <v>15.2</v>
      </c>
      <c r="I48">
        <v>2</v>
      </c>
      <c r="J48">
        <v>1</v>
      </c>
      <c r="K48">
        <v>0</v>
      </c>
      <c r="L48">
        <v>0</v>
      </c>
      <c r="M48" s="166">
        <v>0</v>
      </c>
      <c r="N48" s="179">
        <f>SUM(C48:M48)</f>
        <v>113.78</v>
      </c>
      <c r="O48" s="16">
        <v>110.98</v>
      </c>
      <c r="P48" s="342">
        <f t="shared" si="1"/>
        <v>2.5229771129933187E-2</v>
      </c>
      <c r="Q48" s="23"/>
    </row>
    <row r="49" spans="1:18" x14ac:dyDescent="0.35">
      <c r="A49" s="21"/>
      <c r="B49" s="168" t="s">
        <v>51</v>
      </c>
      <c r="C49">
        <v>0</v>
      </c>
      <c r="D49">
        <v>0</v>
      </c>
      <c r="E49">
        <v>20.399999999999999</v>
      </c>
      <c r="F49">
        <v>22.11</v>
      </c>
      <c r="G49">
        <v>38.369999999999997</v>
      </c>
      <c r="H49">
        <v>9.3000000000000007</v>
      </c>
      <c r="I49">
        <v>3</v>
      </c>
      <c r="J49">
        <v>1</v>
      </c>
      <c r="K49">
        <v>0</v>
      </c>
      <c r="L49">
        <v>0</v>
      </c>
      <c r="M49" s="108">
        <v>0</v>
      </c>
      <c r="N49" s="175">
        <f t="shared" ref="N49:N50" si="16">SUM(C49:M49)</f>
        <v>94.179999999999993</v>
      </c>
      <c r="O49" s="16">
        <v>86.79</v>
      </c>
      <c r="P49" s="342">
        <f t="shared" si="1"/>
        <v>8.5148058532088733E-2</v>
      </c>
      <c r="Q49" s="23"/>
    </row>
    <row r="50" spans="1:18" s="16" customFormat="1" x14ac:dyDescent="0.35">
      <c r="A50" s="21"/>
      <c r="B50" s="177" t="s">
        <v>52</v>
      </c>
      <c r="C50" s="164">
        <f t="shared" ref="C50:M50" si="17">SUM(C48:C49)</f>
        <v>6.35</v>
      </c>
      <c r="D50" s="27">
        <f t="shared" si="17"/>
        <v>2.4</v>
      </c>
      <c r="E50" s="27">
        <f t="shared" si="17"/>
        <v>40.4</v>
      </c>
      <c r="F50" s="27">
        <f t="shared" si="17"/>
        <v>49.71</v>
      </c>
      <c r="G50" s="27">
        <f t="shared" si="17"/>
        <v>77.599999999999994</v>
      </c>
      <c r="H50" s="27">
        <f t="shared" si="17"/>
        <v>24.5</v>
      </c>
      <c r="I50" s="27">
        <f t="shared" si="17"/>
        <v>5</v>
      </c>
      <c r="J50" s="27">
        <f t="shared" si="17"/>
        <v>2</v>
      </c>
      <c r="K50" s="27">
        <f t="shared" si="17"/>
        <v>0</v>
      </c>
      <c r="L50" s="27">
        <f t="shared" si="17"/>
        <v>0</v>
      </c>
      <c r="M50" s="133">
        <f t="shared" si="17"/>
        <v>0</v>
      </c>
      <c r="N50" s="185">
        <f t="shared" si="16"/>
        <v>207.95999999999998</v>
      </c>
      <c r="O50" s="328">
        <v>197.77</v>
      </c>
      <c r="P50" s="342">
        <f t="shared" si="1"/>
        <v>5.1524498154421616E-2</v>
      </c>
      <c r="Q50" s="9"/>
    </row>
    <row r="51" spans="1:18" x14ac:dyDescent="0.35">
      <c r="A51" s="21"/>
      <c r="B51" s="168" t="s">
        <v>53</v>
      </c>
      <c r="C51" s="16">
        <v>0</v>
      </c>
      <c r="D51" s="16">
        <v>0</v>
      </c>
      <c r="E51" s="16">
        <v>24</v>
      </c>
      <c r="F51" s="16">
        <v>28.7</v>
      </c>
      <c r="G51" s="16">
        <v>35</v>
      </c>
      <c r="H51" s="16">
        <v>11.4</v>
      </c>
      <c r="I51" s="16">
        <v>2</v>
      </c>
      <c r="J51" s="16">
        <v>1</v>
      </c>
      <c r="K51" s="16">
        <v>0</v>
      </c>
      <c r="L51" s="16">
        <v>0</v>
      </c>
      <c r="M51" s="165">
        <v>0</v>
      </c>
      <c r="N51" s="175">
        <f>SUM(C51:M51)</f>
        <v>102.10000000000001</v>
      </c>
      <c r="O51" s="16">
        <v>92.88</v>
      </c>
      <c r="P51" s="342">
        <f t="shared" si="1"/>
        <v>9.9267872523686629E-2</v>
      </c>
      <c r="Q51" s="23"/>
    </row>
    <row r="52" spans="1:18" x14ac:dyDescent="0.35">
      <c r="A52" s="21"/>
      <c r="B52" s="168" t="s">
        <v>54</v>
      </c>
      <c r="C52" s="16">
        <v>0</v>
      </c>
      <c r="D52" s="16">
        <v>0</v>
      </c>
      <c r="E52" s="16">
        <v>9</v>
      </c>
      <c r="F52" s="16">
        <v>15</v>
      </c>
      <c r="G52" s="16">
        <v>14.82</v>
      </c>
      <c r="H52" s="16">
        <v>3</v>
      </c>
      <c r="I52" s="16">
        <v>2.8</v>
      </c>
      <c r="J52" s="16">
        <v>1</v>
      </c>
      <c r="K52" s="16">
        <v>0</v>
      </c>
      <c r="L52" s="16">
        <v>0</v>
      </c>
      <c r="M52" s="19">
        <v>0</v>
      </c>
      <c r="N52" s="175">
        <f t="shared" ref="N52:N56" si="18">SUM(C52:M52)</f>
        <v>45.62</v>
      </c>
      <c r="O52" s="16">
        <v>49.8</v>
      </c>
      <c r="P52" s="342">
        <f t="shared" si="1"/>
        <v>-8.393574297188755E-2</v>
      </c>
      <c r="Q52" s="23"/>
    </row>
    <row r="53" spans="1:18" x14ac:dyDescent="0.35">
      <c r="A53" s="21"/>
      <c r="B53" s="168" t="s">
        <v>55</v>
      </c>
      <c r="C53" s="16">
        <v>4</v>
      </c>
      <c r="D53" s="16">
        <v>1</v>
      </c>
      <c r="E53" s="16">
        <v>6</v>
      </c>
      <c r="F53" s="16">
        <v>16.93</v>
      </c>
      <c r="G53" s="16">
        <v>14</v>
      </c>
      <c r="H53" s="16">
        <v>8.8000000000000007</v>
      </c>
      <c r="I53" s="16">
        <v>1</v>
      </c>
      <c r="J53" s="16">
        <v>0</v>
      </c>
      <c r="K53" s="16">
        <v>0</v>
      </c>
      <c r="L53" s="16">
        <v>0</v>
      </c>
      <c r="M53" s="19">
        <v>0</v>
      </c>
      <c r="N53" s="175">
        <f t="shared" si="18"/>
        <v>51.730000000000004</v>
      </c>
      <c r="O53" s="16">
        <v>53.48</v>
      </c>
      <c r="P53" s="342">
        <f t="shared" si="1"/>
        <v>-3.272251308900509E-2</v>
      </c>
      <c r="Q53" s="23"/>
    </row>
    <row r="54" spans="1:18" x14ac:dyDescent="0.35">
      <c r="A54" s="21"/>
      <c r="B54" s="168" t="s">
        <v>56</v>
      </c>
      <c r="C54" s="16"/>
      <c r="D54" s="16">
        <v>1.58</v>
      </c>
      <c r="E54" s="16">
        <v>19</v>
      </c>
      <c r="F54" s="16">
        <v>32.4</v>
      </c>
      <c r="G54" s="16">
        <v>24.2</v>
      </c>
      <c r="H54" s="16">
        <v>7.3</v>
      </c>
      <c r="I54" s="16">
        <v>2</v>
      </c>
      <c r="J54" s="16">
        <v>1</v>
      </c>
      <c r="K54" s="16"/>
      <c r="L54" s="16"/>
      <c r="M54" s="19"/>
      <c r="N54" s="175">
        <f t="shared" si="18"/>
        <v>87.47999999999999</v>
      </c>
      <c r="O54" s="16">
        <v>87.5</v>
      </c>
      <c r="P54" s="342">
        <f t="shared" si="1"/>
        <v>-2.2857142857157786E-4</v>
      </c>
      <c r="Q54" s="23"/>
    </row>
    <row r="55" spans="1:18" x14ac:dyDescent="0.35">
      <c r="A55" s="21"/>
      <c r="B55" s="168" t="s">
        <v>57</v>
      </c>
      <c r="C55" s="16">
        <v>6.6</v>
      </c>
      <c r="D55" s="16">
        <v>1</v>
      </c>
      <c r="E55" s="16">
        <v>14</v>
      </c>
      <c r="F55" s="16">
        <v>19.350000000000001</v>
      </c>
      <c r="G55" s="16">
        <v>14.23</v>
      </c>
      <c r="H55" s="16">
        <v>2</v>
      </c>
      <c r="I55" s="16">
        <v>2</v>
      </c>
      <c r="J55" s="16"/>
      <c r="K55" s="16"/>
      <c r="L55" s="16"/>
      <c r="M55" s="19"/>
      <c r="N55" s="175">
        <f t="shared" si="18"/>
        <v>59.180000000000007</v>
      </c>
      <c r="O55" s="16">
        <v>55.58</v>
      </c>
      <c r="P55" s="342">
        <f t="shared" si="1"/>
        <v>6.4771500539762661E-2</v>
      </c>
      <c r="Q55" s="23"/>
    </row>
    <row r="56" spans="1:18" s="16" customFormat="1" x14ac:dyDescent="0.35">
      <c r="A56" s="21"/>
      <c r="B56" s="177" t="s">
        <v>58</v>
      </c>
      <c r="C56" s="164">
        <f t="shared" ref="C56:M56" si="19">SUM(C51:C55)</f>
        <v>10.6</v>
      </c>
      <c r="D56" s="27">
        <f t="shared" si="19"/>
        <v>3.58</v>
      </c>
      <c r="E56" s="27">
        <f t="shared" si="19"/>
        <v>72</v>
      </c>
      <c r="F56" s="27">
        <f t="shared" si="19"/>
        <v>112.38</v>
      </c>
      <c r="G56" s="27">
        <f t="shared" si="19"/>
        <v>102.25</v>
      </c>
      <c r="H56" s="27">
        <f t="shared" si="19"/>
        <v>32.5</v>
      </c>
      <c r="I56" s="27">
        <f t="shared" si="19"/>
        <v>9.8000000000000007</v>
      </c>
      <c r="J56" s="27">
        <f t="shared" si="19"/>
        <v>3</v>
      </c>
      <c r="K56" s="27">
        <f t="shared" si="19"/>
        <v>0</v>
      </c>
      <c r="L56" s="27">
        <f t="shared" si="19"/>
        <v>0</v>
      </c>
      <c r="M56" s="133">
        <f t="shared" si="19"/>
        <v>0</v>
      </c>
      <c r="N56" s="181">
        <f t="shared" si="18"/>
        <v>346.11</v>
      </c>
      <c r="O56" s="164">
        <v>339.24</v>
      </c>
      <c r="P56" s="342">
        <f t="shared" si="1"/>
        <v>2.0251149628581544E-2</v>
      </c>
      <c r="Q56" s="9"/>
    </row>
    <row r="57" spans="1:18" s="16" customFormat="1" ht="15.5" x14ac:dyDescent="0.35">
      <c r="A57" s="186"/>
      <c r="B57" s="167" t="s">
        <v>135</v>
      </c>
      <c r="C57"/>
      <c r="D57">
        <v>0.6</v>
      </c>
      <c r="E57">
        <v>9.24</v>
      </c>
      <c r="F57">
        <v>23.67</v>
      </c>
      <c r="G57">
        <v>15.81</v>
      </c>
      <c r="H57">
        <v>0.8</v>
      </c>
      <c r="I57">
        <v>4.51</v>
      </c>
      <c r="J57"/>
      <c r="K57"/>
      <c r="L57"/>
      <c r="M57" s="166"/>
      <c r="N57" s="175">
        <f>SUM(C57:M57)</f>
        <v>54.63</v>
      </c>
      <c r="O57" s="317">
        <v>56.65</v>
      </c>
      <c r="P57" s="342">
        <f t="shared" si="1"/>
        <v>-3.5657546337157897E-2</v>
      </c>
      <c r="Q57" s="346" t="s">
        <v>148</v>
      </c>
    </row>
    <row r="58" spans="1:18" x14ac:dyDescent="0.35">
      <c r="A58" s="21"/>
      <c r="B58" s="168" t="s">
        <v>59</v>
      </c>
      <c r="C58">
        <v>4.25</v>
      </c>
      <c r="D58">
        <v>1</v>
      </c>
      <c r="E58">
        <v>7</v>
      </c>
      <c r="F58">
        <v>18</v>
      </c>
      <c r="G58">
        <v>5</v>
      </c>
      <c r="H58">
        <v>1</v>
      </c>
      <c r="I58">
        <v>1</v>
      </c>
      <c r="J58">
        <v>0</v>
      </c>
      <c r="K58">
        <v>0</v>
      </c>
      <c r="L58">
        <v>0</v>
      </c>
      <c r="M58" s="108">
        <v>0</v>
      </c>
      <c r="N58" s="175">
        <f t="shared" ref="N58:N63" si="20">SUM(C58:M58)</f>
        <v>37.25</v>
      </c>
      <c r="O58" s="16">
        <v>40.75</v>
      </c>
      <c r="P58" s="342">
        <f t="shared" si="1"/>
        <v>-8.5889570552147187E-2</v>
      </c>
      <c r="Q58" s="332"/>
    </row>
    <row r="59" spans="1:18" ht="15.5" x14ac:dyDescent="0.35">
      <c r="A59" s="21"/>
      <c r="B59" s="168" t="s">
        <v>60</v>
      </c>
      <c r="C59">
        <v>0</v>
      </c>
      <c r="D59">
        <v>0</v>
      </c>
      <c r="E59">
        <v>20.45</v>
      </c>
      <c r="F59">
        <v>25.78</v>
      </c>
      <c r="G59">
        <v>27.64</v>
      </c>
      <c r="H59">
        <v>5.6</v>
      </c>
      <c r="I59">
        <v>3</v>
      </c>
      <c r="J59">
        <v>1</v>
      </c>
      <c r="K59">
        <v>0</v>
      </c>
      <c r="L59">
        <v>0</v>
      </c>
      <c r="M59" s="108">
        <v>0</v>
      </c>
      <c r="N59" s="175">
        <f t="shared" si="20"/>
        <v>83.47</v>
      </c>
      <c r="O59" s="16">
        <v>78.47</v>
      </c>
      <c r="P59" s="342">
        <f t="shared" si="1"/>
        <v>6.3718618580349107E-2</v>
      </c>
      <c r="Q59" s="333"/>
    </row>
    <row r="60" spans="1:18" ht="15.5" x14ac:dyDescent="0.35">
      <c r="A60" s="21"/>
      <c r="B60" s="168" t="s">
        <v>61</v>
      </c>
      <c r="C60">
        <v>2</v>
      </c>
      <c r="D60">
        <v>0</v>
      </c>
      <c r="E60">
        <v>9.57</v>
      </c>
      <c r="F60">
        <v>16.399999999999999</v>
      </c>
      <c r="G60">
        <v>20.49</v>
      </c>
      <c r="H60">
        <v>3</v>
      </c>
      <c r="I60">
        <v>1</v>
      </c>
      <c r="J60">
        <v>0</v>
      </c>
      <c r="K60">
        <v>0</v>
      </c>
      <c r="L60">
        <v>0</v>
      </c>
      <c r="M60" s="108">
        <v>0</v>
      </c>
      <c r="N60" s="175">
        <f t="shared" si="20"/>
        <v>52.459999999999994</v>
      </c>
      <c r="O60" s="317">
        <v>46.38</v>
      </c>
      <c r="P60" s="342">
        <f t="shared" si="1"/>
        <v>0.13109098749460957</v>
      </c>
      <c r="Q60" s="346" t="s">
        <v>148</v>
      </c>
    </row>
    <row r="61" spans="1:18" ht="15.5" x14ac:dyDescent="0.35">
      <c r="A61" s="21"/>
      <c r="B61" s="168" t="s">
        <v>62</v>
      </c>
      <c r="C61">
        <v>0</v>
      </c>
      <c r="D61">
        <v>1</v>
      </c>
      <c r="E61">
        <v>15.45</v>
      </c>
      <c r="F61">
        <v>13.6</v>
      </c>
      <c r="G61">
        <v>14.8</v>
      </c>
      <c r="H61">
        <v>1.8</v>
      </c>
      <c r="I61">
        <v>1</v>
      </c>
      <c r="J61">
        <v>0</v>
      </c>
      <c r="K61">
        <v>0</v>
      </c>
      <c r="L61">
        <v>0</v>
      </c>
      <c r="M61" s="108">
        <v>0</v>
      </c>
      <c r="N61" s="175">
        <f t="shared" si="20"/>
        <v>47.649999999999991</v>
      </c>
      <c r="O61" s="16">
        <v>46.35</v>
      </c>
      <c r="P61" s="342">
        <f t="shared" si="1"/>
        <v>2.8047464940668565E-2</v>
      </c>
      <c r="Q61" s="333"/>
    </row>
    <row r="62" spans="1:18" ht="15.5" x14ac:dyDescent="0.35">
      <c r="A62" s="21"/>
      <c r="B62" s="135" t="s">
        <v>63</v>
      </c>
      <c r="C62">
        <v>0</v>
      </c>
      <c r="D62">
        <v>0</v>
      </c>
      <c r="E62">
        <v>8.98</v>
      </c>
      <c r="F62">
        <v>9.18</v>
      </c>
      <c r="G62">
        <v>11.16</v>
      </c>
      <c r="H62">
        <v>2.85</v>
      </c>
      <c r="I62">
        <v>1</v>
      </c>
      <c r="J62">
        <v>0</v>
      </c>
      <c r="K62">
        <v>0</v>
      </c>
      <c r="L62">
        <v>0</v>
      </c>
      <c r="M62" s="153">
        <v>0</v>
      </c>
      <c r="N62" s="175">
        <f t="shared" si="20"/>
        <v>33.17</v>
      </c>
      <c r="O62" s="16">
        <v>31.19</v>
      </c>
      <c r="P62" s="342">
        <f t="shared" si="1"/>
        <v>6.3481885219621725E-2</v>
      </c>
      <c r="Q62" s="333"/>
    </row>
    <row r="63" spans="1:18" s="16" customFormat="1" ht="15.5" x14ac:dyDescent="0.35">
      <c r="A63" s="88"/>
      <c r="B63" s="177" t="s">
        <v>64</v>
      </c>
      <c r="C63" s="130">
        <f>SUM(C57:C62)</f>
        <v>6.25</v>
      </c>
      <c r="D63" s="164">
        <f t="shared" ref="D63:M63" si="21">SUM(D57:D62)</f>
        <v>2.6</v>
      </c>
      <c r="E63" s="164">
        <f t="shared" si="21"/>
        <v>70.69</v>
      </c>
      <c r="F63" s="164">
        <f t="shared" si="21"/>
        <v>106.63</v>
      </c>
      <c r="G63" s="164">
        <f t="shared" si="21"/>
        <v>94.899999999999991</v>
      </c>
      <c r="H63" s="164">
        <f t="shared" si="21"/>
        <v>15.049999999999999</v>
      </c>
      <c r="I63" s="164">
        <f t="shared" si="21"/>
        <v>11.51</v>
      </c>
      <c r="J63" s="164">
        <f t="shared" si="21"/>
        <v>1</v>
      </c>
      <c r="K63" s="164">
        <f t="shared" si="21"/>
        <v>0</v>
      </c>
      <c r="L63" s="164">
        <f t="shared" si="21"/>
        <v>0</v>
      </c>
      <c r="M63" s="133">
        <f t="shared" si="21"/>
        <v>0</v>
      </c>
      <c r="N63" s="181">
        <f t="shared" si="20"/>
        <v>308.63</v>
      </c>
      <c r="O63" s="328">
        <v>299.79000000000002</v>
      </c>
      <c r="P63" s="342">
        <f t="shared" si="1"/>
        <v>2.9487307782114058E-2</v>
      </c>
      <c r="Q63" s="347" t="s">
        <v>155</v>
      </c>
      <c r="R63" s="127"/>
    </row>
    <row r="64" spans="1:18" s="9" customFormat="1" x14ac:dyDescent="0.35">
      <c r="A64" s="20" t="s">
        <v>65</v>
      </c>
      <c r="B64" s="25"/>
      <c r="C64" s="190">
        <f t="shared" ref="C64:M64" si="22">SUM(C9,C15,C19,C23,C30,C33,C38,C47,C50,C56,C63)</f>
        <v>73.22</v>
      </c>
      <c r="D64" s="191">
        <f t="shared" si="22"/>
        <v>49.949999999999996</v>
      </c>
      <c r="E64" s="191">
        <f t="shared" si="22"/>
        <v>740.81</v>
      </c>
      <c r="F64" s="191">
        <f t="shared" si="22"/>
        <v>1138.08</v>
      </c>
      <c r="G64" s="191">
        <f t="shared" si="22"/>
        <v>889.73</v>
      </c>
      <c r="H64" s="191">
        <f t="shared" si="22"/>
        <v>293.58999999999997</v>
      </c>
      <c r="I64" s="191">
        <f t="shared" si="22"/>
        <v>104.98000000000002</v>
      </c>
      <c r="J64" s="191">
        <f t="shared" si="22"/>
        <v>35.090000000000003</v>
      </c>
      <c r="K64" s="191">
        <f t="shared" si="22"/>
        <v>2</v>
      </c>
      <c r="L64" s="191">
        <f t="shared" si="22"/>
        <v>0</v>
      </c>
      <c r="M64" s="144">
        <f t="shared" si="22"/>
        <v>0</v>
      </c>
      <c r="N64" s="15">
        <f>SUM(C64:M64)</f>
        <v>3327.4500000000003</v>
      </c>
      <c r="O64" s="15">
        <f>SUM(O63,O56,O50,O47,O38,O33,O30,O23,O19,O15,O9)</f>
        <v>3249.5699999999997</v>
      </c>
      <c r="P64" s="342">
        <f t="shared" si="1"/>
        <v>2.3966247842022392E-2</v>
      </c>
      <c r="Q64" s="334">
        <v>3086.15</v>
      </c>
    </row>
    <row r="65" spans="1:18" x14ac:dyDescent="0.35">
      <c r="A65" s="21" t="s">
        <v>66</v>
      </c>
      <c r="B65" s="12" t="s">
        <v>67</v>
      </c>
      <c r="C65" s="186">
        <v>0</v>
      </c>
      <c r="D65" s="16">
        <v>0</v>
      </c>
      <c r="E65" s="16">
        <v>29.6</v>
      </c>
      <c r="F65" s="16">
        <v>34.270000000000003</v>
      </c>
      <c r="G65" s="16">
        <v>23.33</v>
      </c>
      <c r="H65" s="16">
        <v>12.79</v>
      </c>
      <c r="I65" s="16">
        <v>3</v>
      </c>
      <c r="J65" s="16">
        <v>0</v>
      </c>
      <c r="K65" s="16">
        <v>0</v>
      </c>
      <c r="L65" s="16">
        <v>0</v>
      </c>
      <c r="M65" s="165">
        <v>0</v>
      </c>
      <c r="N65" s="175">
        <f>SUM(C65:M65)</f>
        <v>102.99000000000001</v>
      </c>
      <c r="O65" s="16">
        <v>103.37</v>
      </c>
      <c r="P65" s="342">
        <f t="shared" si="1"/>
        <v>-3.6761149269614046E-3</v>
      </c>
      <c r="Q65" s="332"/>
    </row>
    <row r="66" spans="1:18" s="9" customFormat="1" x14ac:dyDescent="0.35">
      <c r="A66" s="21"/>
      <c r="B66" s="92" t="s">
        <v>68</v>
      </c>
      <c r="C66" s="88">
        <v>0</v>
      </c>
      <c r="D66" s="148">
        <v>0</v>
      </c>
      <c r="E66" s="148">
        <v>11</v>
      </c>
      <c r="F66" s="148">
        <v>10</v>
      </c>
      <c r="G66" s="148">
        <v>9</v>
      </c>
      <c r="H66" s="148">
        <v>3</v>
      </c>
      <c r="I66" s="148">
        <v>2</v>
      </c>
      <c r="J66" s="148">
        <v>0</v>
      </c>
      <c r="K66" s="148">
        <v>0</v>
      </c>
      <c r="L66" s="148">
        <v>0</v>
      </c>
      <c r="M66" s="149">
        <v>0</v>
      </c>
      <c r="N66" s="62">
        <f>SUM(C66:M66)</f>
        <v>35</v>
      </c>
      <c r="O66" s="148">
        <v>33.6</v>
      </c>
      <c r="P66" s="342">
        <f t="shared" si="1"/>
        <v>4.1666666666666519E-2</v>
      </c>
      <c r="Q66" s="10"/>
    </row>
    <row r="67" spans="1:18" x14ac:dyDescent="0.35">
      <c r="A67" s="20" t="s">
        <v>69</v>
      </c>
      <c r="B67" s="25"/>
      <c r="C67" s="130">
        <f>SUM(C65:C66)</f>
        <v>0</v>
      </c>
      <c r="D67" s="164">
        <f t="shared" ref="D67:M67" si="23">SUM(D65:D66)</f>
        <v>0</v>
      </c>
      <c r="E67" s="164">
        <f t="shared" si="23"/>
        <v>40.6</v>
      </c>
      <c r="F67" s="164">
        <f t="shared" si="23"/>
        <v>44.27</v>
      </c>
      <c r="G67" s="164">
        <f t="shared" si="23"/>
        <v>32.33</v>
      </c>
      <c r="H67" s="164">
        <f t="shared" si="23"/>
        <v>15.79</v>
      </c>
      <c r="I67" s="164">
        <f t="shared" si="23"/>
        <v>5</v>
      </c>
      <c r="J67" s="164">
        <f t="shared" si="23"/>
        <v>0</v>
      </c>
      <c r="K67" s="164">
        <f t="shared" si="23"/>
        <v>0</v>
      </c>
      <c r="L67" s="164">
        <f t="shared" si="23"/>
        <v>0</v>
      </c>
      <c r="M67" s="133">
        <f t="shared" si="23"/>
        <v>0</v>
      </c>
      <c r="N67" s="187">
        <f>SUM(C67:M67)</f>
        <v>137.99</v>
      </c>
      <c r="O67" s="164">
        <v>136.97</v>
      </c>
      <c r="P67" s="342">
        <f t="shared" si="1"/>
        <v>7.4468861794554364E-3</v>
      </c>
      <c r="Q67" s="332"/>
    </row>
    <row r="68" spans="1:18" s="4" customFormat="1" x14ac:dyDescent="0.35">
      <c r="A68" s="89"/>
      <c r="B68" s="46" t="s">
        <v>70</v>
      </c>
      <c r="C68" s="16">
        <v>0</v>
      </c>
      <c r="D68" s="16">
        <v>0</v>
      </c>
      <c r="E68" s="16">
        <v>8</v>
      </c>
      <c r="F68" s="16">
        <v>10</v>
      </c>
      <c r="G68" s="16">
        <v>8</v>
      </c>
      <c r="H68" s="16">
        <v>0</v>
      </c>
      <c r="I68" s="16">
        <v>1.6</v>
      </c>
      <c r="J68" s="16">
        <v>0</v>
      </c>
      <c r="K68" s="16">
        <v>0</v>
      </c>
      <c r="L68" s="16">
        <v>0</v>
      </c>
      <c r="M68" s="19">
        <v>0</v>
      </c>
      <c r="N68" s="179">
        <f>SUM(C68:M68)</f>
        <v>27.6</v>
      </c>
      <c r="O68" s="16">
        <v>28.88</v>
      </c>
      <c r="P68" s="342">
        <f t="shared" si="1"/>
        <v>-4.4321329639889107E-2</v>
      </c>
      <c r="Q68" s="335"/>
    </row>
    <row r="69" spans="1:18" x14ac:dyDescent="0.35">
      <c r="A69" s="26"/>
      <c r="B69" s="12" t="s">
        <v>71</v>
      </c>
      <c r="C69" s="16">
        <v>0</v>
      </c>
      <c r="D69" s="16">
        <v>0</v>
      </c>
      <c r="E69" s="16">
        <v>39.729999999999997</v>
      </c>
      <c r="F69" s="16">
        <v>60.46</v>
      </c>
      <c r="G69" s="16">
        <v>30.32</v>
      </c>
      <c r="H69" s="16">
        <v>3</v>
      </c>
      <c r="I69" s="16">
        <v>2.89</v>
      </c>
      <c r="J69" s="16">
        <v>1</v>
      </c>
      <c r="K69" s="16">
        <v>0</v>
      </c>
      <c r="L69" s="16">
        <v>0</v>
      </c>
      <c r="M69" s="19">
        <v>0</v>
      </c>
      <c r="N69" s="175">
        <f t="shared" ref="N69:N73" si="24">SUM(C69:M69)</f>
        <v>137.39999999999998</v>
      </c>
      <c r="O69" s="16">
        <v>140.94</v>
      </c>
      <c r="P69" s="342">
        <f t="shared" ref="P69:P84" si="25">N69/O69-1</f>
        <v>-2.5117071094082788E-2</v>
      </c>
      <c r="Q69" s="23"/>
    </row>
    <row r="70" spans="1:18" x14ac:dyDescent="0.35">
      <c r="A70" s="21"/>
      <c r="B70" s="12" t="s">
        <v>72</v>
      </c>
      <c r="C70" s="16">
        <v>3</v>
      </c>
      <c r="D70" s="16">
        <v>0.8</v>
      </c>
      <c r="E70" s="16">
        <v>0</v>
      </c>
      <c r="F70" s="16">
        <v>12.08</v>
      </c>
      <c r="G70" s="16">
        <v>7.5</v>
      </c>
      <c r="H70" s="16"/>
      <c r="I70" s="16">
        <v>2</v>
      </c>
      <c r="J70" s="16"/>
      <c r="K70" s="16"/>
      <c r="L70" s="16"/>
      <c r="M70" s="19"/>
      <c r="N70" s="175">
        <f t="shared" si="24"/>
        <v>25.38</v>
      </c>
      <c r="O70" s="16">
        <v>23.72</v>
      </c>
      <c r="P70" s="342">
        <f t="shared" si="25"/>
        <v>6.9983136593591899E-2</v>
      </c>
      <c r="Q70" s="23"/>
    </row>
    <row r="71" spans="1:18" x14ac:dyDescent="0.35">
      <c r="A71" s="21"/>
      <c r="B71" s="12" t="s">
        <v>73</v>
      </c>
      <c r="C71" s="16">
        <v>0</v>
      </c>
      <c r="D71" s="16">
        <v>0</v>
      </c>
      <c r="E71" s="16">
        <v>20.8</v>
      </c>
      <c r="F71" s="16">
        <v>28.5</v>
      </c>
      <c r="G71" s="16">
        <v>20.399999999999999</v>
      </c>
      <c r="H71" s="16">
        <v>3.6</v>
      </c>
      <c r="I71" s="16">
        <v>2</v>
      </c>
      <c r="J71" s="16">
        <v>0</v>
      </c>
      <c r="K71" s="16">
        <v>0</v>
      </c>
      <c r="L71" s="16">
        <v>0</v>
      </c>
      <c r="M71" s="19">
        <v>0</v>
      </c>
      <c r="N71" s="175">
        <f t="shared" si="24"/>
        <v>75.299999999999983</v>
      </c>
      <c r="O71" s="16">
        <v>75</v>
      </c>
      <c r="P71" s="342">
        <f t="shared" si="25"/>
        <v>3.9999999999997815E-3</v>
      </c>
      <c r="Q71" s="23"/>
    </row>
    <row r="72" spans="1:18" s="9" customFormat="1" x14ac:dyDescent="0.35">
      <c r="A72" s="21"/>
      <c r="B72" s="12" t="s">
        <v>74</v>
      </c>
      <c r="C72" s="16"/>
      <c r="D72" s="16"/>
      <c r="E72" s="16">
        <v>6</v>
      </c>
      <c r="F72" s="16">
        <v>12.4</v>
      </c>
      <c r="G72" s="16">
        <v>15.96</v>
      </c>
      <c r="H72" s="16">
        <v>2</v>
      </c>
      <c r="I72" s="16">
        <v>1</v>
      </c>
      <c r="J72" s="16"/>
      <c r="K72" s="16"/>
      <c r="L72" s="16"/>
      <c r="M72" s="19"/>
      <c r="N72" s="62">
        <f t="shared" si="24"/>
        <v>37.36</v>
      </c>
      <c r="O72" s="88">
        <v>34.4</v>
      </c>
      <c r="P72" s="342">
        <f t="shared" si="25"/>
        <v>8.6046511627906996E-2</v>
      </c>
    </row>
    <row r="73" spans="1:18" x14ac:dyDescent="0.35">
      <c r="A73" s="20" t="s">
        <v>75</v>
      </c>
      <c r="B73" s="25"/>
      <c r="C73" s="130">
        <f>SUM(C68:C72)</f>
        <v>3</v>
      </c>
      <c r="D73" s="27">
        <f>SUM(D68:D72)</f>
        <v>0.8</v>
      </c>
      <c r="E73" s="27">
        <f>SUM(E68:E72)</f>
        <v>74.53</v>
      </c>
      <c r="F73" s="27">
        <f t="shared" ref="F73:M73" si="26">SUM(F68:F72)</f>
        <v>123.44000000000001</v>
      </c>
      <c r="G73" s="27">
        <f t="shared" si="26"/>
        <v>82.18</v>
      </c>
      <c r="H73" s="27">
        <f t="shared" si="26"/>
        <v>8.6</v>
      </c>
      <c r="I73" s="27">
        <f t="shared" si="26"/>
        <v>9.49</v>
      </c>
      <c r="J73" s="27">
        <f t="shared" si="26"/>
        <v>1</v>
      </c>
      <c r="K73" s="27">
        <f t="shared" si="26"/>
        <v>0</v>
      </c>
      <c r="L73" s="27">
        <f t="shared" si="26"/>
        <v>0</v>
      </c>
      <c r="M73" s="133">
        <f t="shared" si="26"/>
        <v>0</v>
      </c>
      <c r="N73" s="182">
        <f t="shared" si="24"/>
        <v>303.04000000000008</v>
      </c>
      <c r="O73" s="338">
        <v>302.94</v>
      </c>
      <c r="P73" s="342">
        <f t="shared" si="25"/>
        <v>3.3009836931441328E-4</v>
      </c>
      <c r="Q73" s="23"/>
    </row>
    <row r="74" spans="1:18" x14ac:dyDescent="0.35">
      <c r="A74" s="21" t="s">
        <v>76</v>
      </c>
      <c r="B74" s="12" t="s">
        <v>77</v>
      </c>
      <c r="C74" s="16">
        <v>0</v>
      </c>
      <c r="D74" s="16">
        <v>0</v>
      </c>
      <c r="E74" s="16">
        <v>12.6</v>
      </c>
      <c r="F74" s="16">
        <v>14.1</v>
      </c>
      <c r="G74" s="16">
        <v>12</v>
      </c>
      <c r="H74" s="16">
        <v>3.6</v>
      </c>
      <c r="I74" s="16">
        <v>2</v>
      </c>
      <c r="J74" s="16">
        <v>0</v>
      </c>
      <c r="K74" s="16">
        <v>0</v>
      </c>
      <c r="L74" s="16">
        <v>0</v>
      </c>
      <c r="M74" s="16">
        <v>0</v>
      </c>
      <c r="N74" s="165">
        <f>SUM(C74:M74)</f>
        <v>44.300000000000004</v>
      </c>
      <c r="O74" s="16">
        <v>44.11</v>
      </c>
      <c r="P74" s="342">
        <f t="shared" si="25"/>
        <v>4.3074132849694191E-3</v>
      </c>
      <c r="Q74" s="23"/>
    </row>
    <row r="75" spans="1:18" x14ac:dyDescent="0.35">
      <c r="A75" s="21"/>
      <c r="B75" s="12" t="s">
        <v>122</v>
      </c>
      <c r="C75" s="16">
        <v>0</v>
      </c>
      <c r="D75" s="16">
        <v>0</v>
      </c>
      <c r="E75" s="16">
        <v>17</v>
      </c>
      <c r="F75" s="16">
        <v>12</v>
      </c>
      <c r="G75" s="16">
        <v>15</v>
      </c>
      <c r="H75" s="16">
        <v>5.6</v>
      </c>
      <c r="I75" s="16">
        <v>1.8</v>
      </c>
      <c r="J75" s="16"/>
      <c r="K75" s="16"/>
      <c r="L75" s="16"/>
      <c r="M75" s="16"/>
      <c r="N75" s="19">
        <f t="shared" ref="N75:N77" si="27">SUM(C75:M75)</f>
        <v>51.4</v>
      </c>
      <c r="O75" s="16">
        <v>51.33</v>
      </c>
      <c r="P75" s="342">
        <f t="shared" si="25"/>
        <v>1.3637249172024912E-3</v>
      </c>
      <c r="Q75" s="155"/>
    </row>
    <row r="76" spans="1:18" s="23" customFormat="1" x14ac:dyDescent="0.35">
      <c r="A76" s="21"/>
      <c r="B76" s="12" t="s">
        <v>78</v>
      </c>
      <c r="C76" s="16">
        <v>0</v>
      </c>
      <c r="D76" s="16">
        <v>0</v>
      </c>
      <c r="E76" s="16">
        <v>23</v>
      </c>
      <c r="F76" s="16">
        <v>38.729999999999997</v>
      </c>
      <c r="G76" s="16">
        <v>54.26</v>
      </c>
      <c r="H76" s="16">
        <v>10.5</v>
      </c>
      <c r="I76" s="16">
        <v>3</v>
      </c>
      <c r="J76" s="16">
        <v>0</v>
      </c>
      <c r="K76" s="16">
        <v>0</v>
      </c>
      <c r="L76" s="16">
        <v>0</v>
      </c>
      <c r="M76" s="16">
        <v>0</v>
      </c>
      <c r="N76" s="149">
        <f t="shared" si="27"/>
        <v>129.49</v>
      </c>
      <c r="O76" s="16">
        <v>129.30000000000001</v>
      </c>
      <c r="P76" s="342">
        <f t="shared" si="25"/>
        <v>1.4694508894044223E-3</v>
      </c>
    </row>
    <row r="77" spans="1:18" s="23" customFormat="1" x14ac:dyDescent="0.35">
      <c r="A77" s="20" t="s">
        <v>79</v>
      </c>
      <c r="B77" s="25"/>
      <c r="C77" s="130">
        <f>SUM(C74:C76)</f>
        <v>0</v>
      </c>
      <c r="D77" s="27">
        <f t="shared" ref="D77:M77" si="28">SUM(D74:D76)</f>
        <v>0</v>
      </c>
      <c r="E77" s="27">
        <f t="shared" si="28"/>
        <v>52.6</v>
      </c>
      <c r="F77" s="27">
        <f t="shared" si="28"/>
        <v>64.83</v>
      </c>
      <c r="G77" s="27">
        <f t="shared" si="28"/>
        <v>81.259999999999991</v>
      </c>
      <c r="H77" s="27">
        <f t="shared" si="28"/>
        <v>19.7</v>
      </c>
      <c r="I77" s="27">
        <f t="shared" si="28"/>
        <v>6.8</v>
      </c>
      <c r="J77" s="27">
        <f t="shared" si="28"/>
        <v>0</v>
      </c>
      <c r="K77" s="27">
        <f t="shared" si="28"/>
        <v>0</v>
      </c>
      <c r="L77" s="27">
        <f t="shared" si="28"/>
        <v>0</v>
      </c>
      <c r="M77" s="164">
        <f t="shared" si="28"/>
        <v>0</v>
      </c>
      <c r="N77" s="181">
        <f t="shared" si="27"/>
        <v>225.19</v>
      </c>
      <c r="O77" s="328">
        <v>224.74</v>
      </c>
      <c r="P77" s="342">
        <f t="shared" si="25"/>
        <v>2.0023137848179662E-3</v>
      </c>
      <c r="Q77" s="17"/>
      <c r="R77" s="336"/>
    </row>
    <row r="78" spans="1:18" s="24" customFormat="1" x14ac:dyDescent="0.35">
      <c r="A78" s="20" t="s">
        <v>80</v>
      </c>
      <c r="B78" s="20"/>
      <c r="C78" s="330">
        <f>SUM(C64,C67,C73,C77)</f>
        <v>76.22</v>
      </c>
      <c r="D78" s="328">
        <f t="shared" ref="D78:M78" si="29">SUM(D64,D67,D73,D77)</f>
        <v>50.749999999999993</v>
      </c>
      <c r="E78" s="328">
        <f t="shared" si="29"/>
        <v>908.54</v>
      </c>
      <c r="F78" s="328">
        <f t="shared" si="29"/>
        <v>1370.62</v>
      </c>
      <c r="G78" s="328">
        <f t="shared" si="29"/>
        <v>1085.5</v>
      </c>
      <c r="H78" s="328">
        <f t="shared" si="29"/>
        <v>337.68</v>
      </c>
      <c r="I78" s="328">
        <f t="shared" si="29"/>
        <v>126.27000000000001</v>
      </c>
      <c r="J78" s="328">
        <f t="shared" si="29"/>
        <v>36.090000000000003</v>
      </c>
      <c r="K78" s="328">
        <f t="shared" si="29"/>
        <v>2</v>
      </c>
      <c r="L78" s="328">
        <f t="shared" si="29"/>
        <v>0</v>
      </c>
      <c r="M78" s="328">
        <f t="shared" si="29"/>
        <v>0</v>
      </c>
      <c r="N78" s="15">
        <f>SUM(C78:M78)</f>
        <v>3993.67</v>
      </c>
      <c r="O78" s="339">
        <f>SUM(O77,O73,O67,O64)</f>
        <v>3914.22</v>
      </c>
      <c r="P78" s="342">
        <f t="shared" si="25"/>
        <v>2.0297786021225228E-2</v>
      </c>
      <c r="Q78" s="96">
        <v>3750.8</v>
      </c>
      <c r="R78" s="4"/>
    </row>
    <row r="79" spans="1:18" s="24" customFormat="1" x14ac:dyDescent="0.35">
      <c r="A79" s="90" t="s">
        <v>81</v>
      </c>
      <c r="B79" s="192"/>
      <c r="C79" s="131">
        <f>AVERAGE(C4:C8,C10:C14,C16:C18,C20:C22,C24:C29,C31:C32,C34:C37,C39:C46,C48:C49,C51:C55,C57:C62,C65:C66,C68:C72,C74:C76)</f>
        <v>1.4381132075471699</v>
      </c>
      <c r="D79" s="327">
        <f t="shared" ref="D79:M79" si="30">AVERAGE(D4:D8,D10:D14,D16:D18,D20:D22,D24:D29,D31:D32,D34:D37,D39:D46,D48:D49,D51:D55,D57:D62,D65:D66,D68:D72,D74:D76)</f>
        <v>0.89035087719298234</v>
      </c>
      <c r="E79" s="327">
        <f t="shared" si="30"/>
        <v>15.398983050847461</v>
      </c>
      <c r="F79" s="327">
        <f t="shared" si="30"/>
        <v>23.230847457627121</v>
      </c>
      <c r="G79" s="327">
        <f t="shared" si="30"/>
        <v>18.398305084745761</v>
      </c>
      <c r="H79" s="327">
        <f t="shared" si="30"/>
        <v>5.8220689655172437</v>
      </c>
      <c r="I79" s="327">
        <f t="shared" si="30"/>
        <v>2.1401694915254232</v>
      </c>
      <c r="J79" s="327">
        <f t="shared" si="30"/>
        <v>0.66833333333333345</v>
      </c>
      <c r="K79" s="327">
        <f t="shared" si="30"/>
        <v>4.1666666666666664E-2</v>
      </c>
      <c r="L79" s="327">
        <f t="shared" si="30"/>
        <v>0</v>
      </c>
      <c r="M79" s="327">
        <f t="shared" si="30"/>
        <v>0</v>
      </c>
      <c r="N79" s="331">
        <f>SUM(C79:M79)</f>
        <v>68.02883813500317</v>
      </c>
      <c r="O79" s="340">
        <f>AVERAGE(O74:O76,O68:O72,O65:O66,O57:O62,O51:O55,O48:O49,O39:O46,O34:O37,O31:O32,O24:O29,O20:O22,O16:O18,O10:O14,O4:O8)</f>
        <v>66.342711864406766</v>
      </c>
      <c r="P79" s="342">
        <f t="shared" si="25"/>
        <v>2.5415395651033457E-2</v>
      </c>
      <c r="Q79" s="96">
        <v>66.98</v>
      </c>
    </row>
    <row r="80" spans="1:18" x14ac:dyDescent="0.35">
      <c r="A80" s="86" t="s">
        <v>82</v>
      </c>
      <c r="B80" s="193"/>
      <c r="C80" s="88"/>
      <c r="D80" s="329"/>
      <c r="E80" s="148"/>
      <c r="F80" s="148"/>
      <c r="G80" s="148"/>
      <c r="H80" s="148"/>
      <c r="I80" s="148"/>
      <c r="J80" s="148"/>
      <c r="K80" s="148"/>
      <c r="L80" s="148"/>
      <c r="M80" s="148"/>
      <c r="N80" s="176"/>
      <c r="O80" s="176"/>
      <c r="P80" s="342"/>
      <c r="Q80" s="23"/>
    </row>
    <row r="81" spans="1:17" ht="13" customHeight="1" x14ac:dyDescent="0.35">
      <c r="A81" s="83"/>
      <c r="B81" s="21" t="s">
        <v>133</v>
      </c>
      <c r="C81" s="16">
        <v>0</v>
      </c>
      <c r="D81" s="16">
        <v>0</v>
      </c>
      <c r="E81" s="16">
        <v>0</v>
      </c>
      <c r="F81" s="16">
        <v>2</v>
      </c>
      <c r="G81" s="16">
        <v>2</v>
      </c>
      <c r="H81" s="16">
        <v>0</v>
      </c>
      <c r="I81" s="16">
        <v>1</v>
      </c>
      <c r="J81" s="16">
        <v>0</v>
      </c>
      <c r="K81" s="16">
        <v>0</v>
      </c>
      <c r="L81" s="16">
        <v>0</v>
      </c>
      <c r="M81" s="16">
        <v>0</v>
      </c>
      <c r="N81" s="179">
        <f>SUM(C81:M81)</f>
        <v>5</v>
      </c>
      <c r="O81" s="16">
        <v>8</v>
      </c>
      <c r="P81" s="342">
        <f>N81/O81-1</f>
        <v>-0.375</v>
      </c>
      <c r="Q81" s="23"/>
    </row>
    <row r="82" spans="1:17" ht="13" customHeight="1" x14ac:dyDescent="0.35">
      <c r="A82" s="150"/>
      <c r="B82" s="186" t="s">
        <v>134</v>
      </c>
      <c r="C82" s="16">
        <v>0</v>
      </c>
      <c r="D82" s="16">
        <v>0</v>
      </c>
      <c r="E82" s="16">
        <v>3</v>
      </c>
      <c r="F82" s="16">
        <v>62</v>
      </c>
      <c r="G82" s="16">
        <v>15</v>
      </c>
      <c r="H82" s="16">
        <v>3</v>
      </c>
      <c r="I82" s="16">
        <v>4</v>
      </c>
      <c r="J82" s="16">
        <v>0</v>
      </c>
      <c r="K82" s="16">
        <v>0</v>
      </c>
      <c r="L82" s="16">
        <v>0</v>
      </c>
      <c r="M82" s="16">
        <v>0</v>
      </c>
      <c r="N82" s="175">
        <f t="shared" ref="N82:N84" si="31">SUM(C82:M82)</f>
        <v>87</v>
      </c>
      <c r="O82" s="317"/>
      <c r="P82" s="342"/>
      <c r="Q82" s="346" t="s">
        <v>149</v>
      </c>
    </row>
    <row r="83" spans="1:17" ht="21" customHeight="1" x14ac:dyDescent="0.35">
      <c r="A83" s="83"/>
      <c r="B83" s="188" t="s">
        <v>123</v>
      </c>
      <c r="C83" s="16"/>
      <c r="D83" s="16"/>
      <c r="E83" s="16"/>
      <c r="F83" s="16">
        <v>19</v>
      </c>
      <c r="G83" s="16">
        <v>12</v>
      </c>
      <c r="H83" s="16">
        <v>10</v>
      </c>
      <c r="I83" s="16"/>
      <c r="J83" s="16">
        <v>4</v>
      </c>
      <c r="K83" s="16">
        <v>1</v>
      </c>
      <c r="L83" s="16"/>
      <c r="M83" s="16"/>
      <c r="N83" s="175">
        <f t="shared" si="31"/>
        <v>46</v>
      </c>
      <c r="O83" s="16">
        <v>43</v>
      </c>
      <c r="P83" s="342">
        <f t="shared" si="25"/>
        <v>6.9767441860465018E-2</v>
      </c>
      <c r="Q83" s="23"/>
    </row>
    <row r="84" spans="1:17" s="28" customFormat="1" ht="15.5" x14ac:dyDescent="0.35">
      <c r="A84" s="20" t="s">
        <v>83</v>
      </c>
      <c r="B84" s="48"/>
      <c r="C84" s="132">
        <f>AVERAGE(C81:C83)</f>
        <v>0</v>
      </c>
      <c r="D84" s="55">
        <f t="shared" ref="D84:M84" si="32">AVERAGE(D81:D83)</f>
        <v>0</v>
      </c>
      <c r="E84" s="55">
        <f t="shared" si="32"/>
        <v>1.5</v>
      </c>
      <c r="F84" s="55">
        <f t="shared" si="32"/>
        <v>27.666666666666668</v>
      </c>
      <c r="G84" s="55">
        <f t="shared" si="32"/>
        <v>9.6666666666666661</v>
      </c>
      <c r="H84" s="55">
        <f t="shared" si="32"/>
        <v>4.333333333333333</v>
      </c>
      <c r="I84" s="55">
        <f t="shared" si="32"/>
        <v>2.5</v>
      </c>
      <c r="J84" s="55">
        <f t="shared" si="32"/>
        <v>1.3333333333333333</v>
      </c>
      <c r="K84" s="55">
        <f t="shared" si="32"/>
        <v>0.33333333333333331</v>
      </c>
      <c r="L84" s="55">
        <f t="shared" si="32"/>
        <v>0</v>
      </c>
      <c r="M84" s="55">
        <f t="shared" si="32"/>
        <v>0</v>
      </c>
      <c r="N84" s="194">
        <f t="shared" si="31"/>
        <v>47.333333333333343</v>
      </c>
      <c r="O84" s="341">
        <v>25.5</v>
      </c>
      <c r="P84" s="343">
        <f t="shared" si="25"/>
        <v>0.85620915032679767</v>
      </c>
      <c r="Q84" s="346" t="s">
        <v>150</v>
      </c>
    </row>
    <row r="85" spans="1:17" x14ac:dyDescent="0.35">
      <c r="B85" s="195"/>
      <c r="C85" s="16"/>
      <c r="D85" s="154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Q85" s="23"/>
    </row>
    <row r="86" spans="1:17" x14ac:dyDescent="0.35">
      <c r="B86" s="16"/>
      <c r="C86" s="16"/>
      <c r="D86" s="154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Q86" s="23"/>
    </row>
    <row r="87" spans="1:17" x14ac:dyDescent="0.35">
      <c r="B87" s="16"/>
      <c r="C87" s="16"/>
      <c r="D87" s="154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</row>
  </sheetData>
  <printOptions gridLines="1"/>
  <pageMargins left="0.25" right="0.25" top="0.75" bottom="0.75" header="0.3" footer="0.3"/>
  <pageSetup paperSize="9" scale="37" fitToHeight="6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49BF8-DBF5-4CC5-9677-2507F40618E3}">
  <sheetPr>
    <tabColor rgb="FF00B0F0"/>
    <pageSetUpPr fitToPage="1"/>
  </sheetPr>
  <dimension ref="A1:AG96"/>
  <sheetViews>
    <sheetView topLeftCell="A67" zoomScale="60" zoomScaleNormal="60" workbookViewId="0">
      <selection activeCell="R80" sqref="R80"/>
    </sheetView>
  </sheetViews>
  <sheetFormatPr defaultColWidth="8.81640625" defaultRowHeight="14.5" x14ac:dyDescent="0.35"/>
  <cols>
    <col min="1" max="1" width="11.1796875" customWidth="1"/>
    <col min="2" max="2" width="34.36328125" customWidth="1"/>
    <col min="3" max="3" width="8.26953125" customWidth="1"/>
    <col min="4" max="4" width="9" customWidth="1"/>
    <col min="5" max="5" width="8.54296875" customWidth="1"/>
    <col min="6" max="6" width="7.7265625" customWidth="1"/>
    <col min="7" max="13" width="6.54296875" customWidth="1"/>
    <col min="14" max="14" width="10.54296875" customWidth="1"/>
    <col min="15" max="15" width="10.54296875" style="59" customWidth="1"/>
    <col min="16" max="16" width="11.453125" style="58" customWidth="1"/>
    <col min="17" max="17" width="17.54296875" customWidth="1"/>
    <col min="18" max="18" width="16" style="28" customWidth="1"/>
    <col min="19" max="19" width="20.453125" customWidth="1"/>
    <col min="31" max="31" width="18" customWidth="1"/>
  </cols>
  <sheetData>
    <row r="1" spans="1:33" ht="26" x14ac:dyDescent="0.6">
      <c r="A1" s="32" t="s">
        <v>132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  <c r="P1" s="124"/>
      <c r="Q1" s="35"/>
      <c r="R1" s="36"/>
    </row>
    <row r="2" spans="1:33" s="23" customFormat="1" ht="18.5" x14ac:dyDescent="0.45">
      <c r="A2" s="37" t="s">
        <v>96</v>
      </c>
      <c r="B2" s="38"/>
      <c r="C2" s="39" t="s">
        <v>143</v>
      </c>
      <c r="D2" s="40"/>
      <c r="E2" s="39"/>
      <c r="F2" s="39"/>
      <c r="G2" s="39"/>
      <c r="H2" s="39"/>
      <c r="I2" s="39"/>
      <c r="J2" s="39"/>
      <c r="K2" s="39"/>
      <c r="L2" s="39"/>
      <c r="M2" s="39"/>
      <c r="N2" s="41"/>
      <c r="O2" s="42"/>
      <c r="P2" s="125"/>
      <c r="Q2" s="43"/>
      <c r="R2" s="44"/>
    </row>
    <row r="3" spans="1:33" s="23" customFormat="1" ht="18.5" x14ac:dyDescent="0.45">
      <c r="A3" s="37"/>
      <c r="B3" s="214"/>
      <c r="C3" s="39"/>
      <c r="D3" s="40"/>
      <c r="E3" s="39"/>
      <c r="F3" s="39"/>
      <c r="G3" s="39"/>
      <c r="H3" s="39"/>
      <c r="I3" s="39"/>
      <c r="J3" s="39"/>
      <c r="K3" s="39"/>
      <c r="L3" s="39"/>
      <c r="M3" s="39"/>
      <c r="N3" s="41"/>
      <c r="O3" s="42"/>
      <c r="P3" s="125"/>
      <c r="Q3" s="43"/>
      <c r="R3" s="44"/>
    </row>
    <row r="4" spans="1:33" s="23" customFormat="1" ht="18.5" x14ac:dyDescent="0.45">
      <c r="A4" s="37"/>
      <c r="B4" s="38"/>
      <c r="C4" s="22"/>
      <c r="D4" s="101"/>
      <c r="E4" s="22"/>
      <c r="F4" s="22"/>
      <c r="G4" s="22"/>
      <c r="H4" s="22"/>
      <c r="I4" s="22"/>
      <c r="J4" s="22"/>
      <c r="K4" s="22"/>
      <c r="L4" s="22"/>
      <c r="M4" s="22"/>
      <c r="N4" s="33"/>
      <c r="O4" s="102"/>
      <c r="P4" s="126"/>
      <c r="Q4" s="43"/>
      <c r="R4" s="44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3" s="45" customFormat="1" ht="43.5" x14ac:dyDescent="0.35">
      <c r="A5" s="105" t="s">
        <v>1</v>
      </c>
      <c r="B5" s="104" t="s">
        <v>97</v>
      </c>
      <c r="C5" s="97">
        <v>3</v>
      </c>
      <c r="D5" s="98">
        <v>4</v>
      </c>
      <c r="E5" s="98">
        <v>5</v>
      </c>
      <c r="F5" s="98">
        <v>6</v>
      </c>
      <c r="G5" s="98">
        <v>7</v>
      </c>
      <c r="H5" s="98" t="s">
        <v>3</v>
      </c>
      <c r="I5" s="98" t="s">
        <v>4</v>
      </c>
      <c r="J5" s="98" t="s">
        <v>5</v>
      </c>
      <c r="K5" s="98" t="s">
        <v>6</v>
      </c>
      <c r="L5" s="98">
        <v>9</v>
      </c>
      <c r="M5" s="98" t="s">
        <v>7</v>
      </c>
      <c r="N5" s="99" t="s">
        <v>98</v>
      </c>
      <c r="O5" s="123" t="s">
        <v>99</v>
      </c>
      <c r="P5" s="100" t="s">
        <v>96</v>
      </c>
      <c r="Q5" s="103" t="s">
        <v>100</v>
      </c>
      <c r="R5" s="106" t="s">
        <v>101</v>
      </c>
      <c r="T5" s="23"/>
      <c r="U5" s="151" t="s">
        <v>128</v>
      </c>
      <c r="V5" s="320"/>
      <c r="W5" s="320"/>
      <c r="X5" s="320"/>
      <c r="Y5" s="320"/>
      <c r="Z5" s="320"/>
      <c r="AA5" s="320"/>
      <c r="AB5" s="320"/>
      <c r="AC5" s="320"/>
      <c r="AD5" s="320"/>
      <c r="AE5" s="128"/>
      <c r="AF5" s="9"/>
      <c r="AG5" s="9"/>
    </row>
    <row r="6" spans="1:33" x14ac:dyDescent="0.35">
      <c r="A6" s="46" t="s">
        <v>102</v>
      </c>
      <c r="B6" s="117" t="s">
        <v>9</v>
      </c>
      <c r="C6" s="16">
        <v>0</v>
      </c>
      <c r="D6" s="16">
        <v>0</v>
      </c>
      <c r="E6" s="16">
        <v>3</v>
      </c>
      <c r="F6" s="16">
        <v>2.66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21">
        <f>SUM(C6:M6)</f>
        <v>5.66</v>
      </c>
      <c r="O6" s="207">
        <v>42.2</v>
      </c>
      <c r="P6" s="230">
        <f>(N6/O6)*1</f>
        <v>0.13412322274881516</v>
      </c>
      <c r="Q6" s="238">
        <v>1</v>
      </c>
      <c r="R6" s="323">
        <f>(Q6/O6)*1</f>
        <v>2.3696682464454975E-2</v>
      </c>
      <c r="T6" s="23"/>
      <c r="U6" s="321">
        <v>1</v>
      </c>
      <c r="V6" s="16" t="s">
        <v>146</v>
      </c>
      <c r="W6" s="16"/>
      <c r="X6" s="16"/>
      <c r="Y6" s="16"/>
      <c r="Z6" s="16"/>
      <c r="AA6" s="16"/>
      <c r="AB6" s="16"/>
      <c r="AC6" s="16"/>
      <c r="AD6" s="16"/>
      <c r="AE6" s="19"/>
      <c r="AF6" s="16"/>
      <c r="AG6" s="16"/>
    </row>
    <row r="7" spans="1:33" x14ac:dyDescent="0.35">
      <c r="A7" s="21"/>
      <c r="B7" s="118" t="s">
        <v>10</v>
      </c>
      <c r="C7" s="16">
        <v>0</v>
      </c>
      <c r="D7" s="16">
        <v>0</v>
      </c>
      <c r="E7" s="16">
        <v>2</v>
      </c>
      <c r="F7" s="16">
        <v>0</v>
      </c>
      <c r="G7" s="16">
        <v>0.65</v>
      </c>
      <c r="H7" s="16">
        <v>0</v>
      </c>
      <c r="I7" s="16">
        <v>0.2</v>
      </c>
      <c r="J7" s="16">
        <v>0</v>
      </c>
      <c r="K7" s="16">
        <v>0</v>
      </c>
      <c r="L7" s="16">
        <v>0</v>
      </c>
      <c r="M7" s="16">
        <v>0</v>
      </c>
      <c r="N7" s="21">
        <f t="shared" ref="N7:N10" si="0">SUM(C7:M7)</f>
        <v>2.85</v>
      </c>
      <c r="O7" s="64">
        <v>75.849999999999994</v>
      </c>
      <c r="P7" s="230">
        <f t="shared" ref="P7:P72" si="1">(N7/O7)*1</f>
        <v>3.7574159525379042E-2</v>
      </c>
      <c r="Q7" s="239">
        <v>2.2000000000000002</v>
      </c>
      <c r="R7" s="241">
        <f t="shared" ref="R7:R72" si="2">(Q7/O7)*1</f>
        <v>2.9004614370468033E-2</v>
      </c>
      <c r="U7" s="322"/>
      <c r="V7" s="148" t="s">
        <v>145</v>
      </c>
      <c r="W7" s="148"/>
      <c r="X7" s="148"/>
      <c r="Y7" s="148"/>
      <c r="Z7" s="148"/>
      <c r="AA7" s="148"/>
      <c r="AB7" s="148"/>
      <c r="AC7" s="148"/>
      <c r="AD7" s="148"/>
      <c r="AE7" s="149"/>
      <c r="AF7" s="16"/>
      <c r="AG7" s="16"/>
    </row>
    <row r="8" spans="1:33" x14ac:dyDescent="0.35">
      <c r="A8" s="21"/>
      <c r="B8" s="118" t="s">
        <v>11</v>
      </c>
      <c r="C8" s="16">
        <v>0</v>
      </c>
      <c r="D8" s="16">
        <v>0</v>
      </c>
      <c r="E8" s="16">
        <v>0.75</v>
      </c>
      <c r="F8" s="16">
        <v>0</v>
      </c>
      <c r="G8" s="16">
        <v>0</v>
      </c>
      <c r="H8" s="16">
        <v>0</v>
      </c>
      <c r="I8" s="16">
        <v>0.6</v>
      </c>
      <c r="J8" s="16">
        <v>0.08</v>
      </c>
      <c r="K8" s="16">
        <v>0</v>
      </c>
      <c r="L8" s="16">
        <v>0</v>
      </c>
      <c r="M8" s="16">
        <v>0</v>
      </c>
      <c r="N8" s="21">
        <f t="shared" si="0"/>
        <v>1.4300000000000002</v>
      </c>
      <c r="O8" s="64">
        <v>40.25</v>
      </c>
      <c r="P8" s="230">
        <f t="shared" si="1"/>
        <v>3.5527950310559012E-2</v>
      </c>
      <c r="Q8" s="239">
        <v>0</v>
      </c>
      <c r="R8" s="241">
        <f t="shared" si="2"/>
        <v>0</v>
      </c>
      <c r="T8" s="23"/>
      <c r="U8" s="319"/>
      <c r="V8" s="127"/>
      <c r="W8" s="4"/>
      <c r="X8" s="4"/>
      <c r="Y8" s="4"/>
      <c r="Z8" s="4"/>
      <c r="AA8" s="4"/>
      <c r="AB8" s="4"/>
      <c r="AC8" s="4"/>
      <c r="AD8" s="4"/>
      <c r="AE8" s="4"/>
      <c r="AF8" s="16"/>
      <c r="AG8" s="16"/>
    </row>
    <row r="9" spans="1:33" ht="14.15" customHeight="1" x14ac:dyDescent="0.35">
      <c r="A9" s="21"/>
      <c r="B9" s="118" t="s">
        <v>12</v>
      </c>
      <c r="C9" s="16">
        <v>0</v>
      </c>
      <c r="D9" s="16">
        <v>0</v>
      </c>
      <c r="E9" s="16">
        <v>2.2000000000000002</v>
      </c>
      <c r="F9" s="16">
        <v>0.2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21">
        <f t="shared" si="0"/>
        <v>2.4000000000000004</v>
      </c>
      <c r="O9" s="64">
        <v>46.72</v>
      </c>
      <c r="P9" s="230">
        <f t="shared" si="1"/>
        <v>5.1369863013698641E-2</v>
      </c>
      <c r="Q9" s="239">
        <v>2.4</v>
      </c>
      <c r="R9" s="241">
        <f t="shared" si="2"/>
        <v>5.1369863013698627E-2</v>
      </c>
      <c r="U9" s="319"/>
      <c r="V9" s="4"/>
      <c r="W9" s="4"/>
      <c r="X9" s="4"/>
      <c r="Y9" s="4"/>
      <c r="Z9" s="4"/>
      <c r="AA9" s="4"/>
      <c r="AB9" s="4"/>
      <c r="AC9" s="4"/>
      <c r="AD9" s="4"/>
      <c r="AE9" s="4"/>
      <c r="AF9" s="16"/>
    </row>
    <row r="10" spans="1:33" x14ac:dyDescent="0.35">
      <c r="A10" s="21"/>
      <c r="B10" s="118" t="s">
        <v>13</v>
      </c>
      <c r="C10" s="16">
        <v>0</v>
      </c>
      <c r="D10" s="16">
        <v>0</v>
      </c>
      <c r="E10" s="16">
        <v>2.91</v>
      </c>
      <c r="F10" s="16">
        <v>5.1100000000000003</v>
      </c>
      <c r="G10" s="16">
        <v>0.4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9">
        <v>0</v>
      </c>
      <c r="N10" s="16">
        <f t="shared" si="0"/>
        <v>8.42</v>
      </c>
      <c r="O10" s="208">
        <v>47.42</v>
      </c>
      <c r="P10" s="230">
        <f t="shared" si="1"/>
        <v>0.17756221003795866</v>
      </c>
      <c r="Q10" s="239">
        <v>7.51</v>
      </c>
      <c r="R10" s="241">
        <f t="shared" si="2"/>
        <v>0.15837199493884435</v>
      </c>
      <c r="T10" s="9"/>
      <c r="U10" s="319"/>
      <c r="V10" s="127"/>
      <c r="W10" s="4"/>
      <c r="X10" s="4"/>
      <c r="Y10" s="4"/>
      <c r="Z10" s="4"/>
      <c r="AA10" s="4"/>
      <c r="AB10" s="4"/>
      <c r="AC10" s="4"/>
      <c r="AD10" s="4"/>
      <c r="AE10" s="4"/>
      <c r="AF10" s="16"/>
    </row>
    <row r="11" spans="1:33" s="45" customFormat="1" x14ac:dyDescent="0.35">
      <c r="A11" s="94"/>
      <c r="B11" s="119" t="s">
        <v>14</v>
      </c>
      <c r="C11" s="130">
        <f>SUM(C6:C10)</f>
        <v>0</v>
      </c>
      <c r="D11" s="164">
        <f t="shared" ref="D11:M11" si="3">SUM(D6:D10)</f>
        <v>0</v>
      </c>
      <c r="E11" s="164">
        <f t="shared" si="3"/>
        <v>10.86</v>
      </c>
      <c r="F11" s="164">
        <f t="shared" si="3"/>
        <v>7.9700000000000006</v>
      </c>
      <c r="G11" s="164">
        <f t="shared" si="3"/>
        <v>1.05</v>
      </c>
      <c r="H11" s="164">
        <f t="shared" si="3"/>
        <v>0</v>
      </c>
      <c r="I11" s="164">
        <f t="shared" si="3"/>
        <v>0.8</v>
      </c>
      <c r="J11" s="164">
        <f t="shared" si="3"/>
        <v>0.08</v>
      </c>
      <c r="K11" s="164">
        <f t="shared" si="3"/>
        <v>0</v>
      </c>
      <c r="L11" s="164">
        <f t="shared" si="3"/>
        <v>0</v>
      </c>
      <c r="M11" s="133">
        <f t="shared" si="3"/>
        <v>0</v>
      </c>
      <c r="N11" s="184">
        <f>SUM(N6:N10)</f>
        <v>20.759999999999998</v>
      </c>
      <c r="O11" s="209">
        <f>SUM(O6:O10)</f>
        <v>252.44</v>
      </c>
      <c r="P11" s="231">
        <f t="shared" si="1"/>
        <v>8.2237363333861502E-2</v>
      </c>
      <c r="Q11" s="240">
        <f>SUM(Q6:Q10)</f>
        <v>13.11</v>
      </c>
      <c r="R11" s="324">
        <f t="shared" si="2"/>
        <v>5.1933132625574391E-2</v>
      </c>
      <c r="T11"/>
      <c r="U11" s="9"/>
      <c r="V11" s="127"/>
      <c r="W11" s="4"/>
      <c r="X11" s="4"/>
      <c r="Y11" s="4"/>
      <c r="Z11" s="4"/>
      <c r="AA11" s="4"/>
      <c r="AB11" s="4"/>
      <c r="AC11" s="4"/>
      <c r="AD11" s="4"/>
      <c r="AE11" s="4"/>
      <c r="AF11" s="16"/>
      <c r="AG11" s="16"/>
    </row>
    <row r="12" spans="1:33" x14ac:dyDescent="0.35">
      <c r="A12" s="21"/>
      <c r="B12" s="118" t="s">
        <v>15</v>
      </c>
      <c r="C12" s="16">
        <v>2</v>
      </c>
      <c r="D12" s="16">
        <v>0</v>
      </c>
      <c r="E12" s="16">
        <v>5</v>
      </c>
      <c r="F12" s="16">
        <v>4</v>
      </c>
      <c r="G12" s="16">
        <v>0.4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21">
        <f>SUM(C12:M12)</f>
        <v>11.4</v>
      </c>
      <c r="O12" s="64">
        <v>71.17</v>
      </c>
      <c r="P12" s="230">
        <f t="shared" si="1"/>
        <v>0.16017985106084023</v>
      </c>
      <c r="Q12" s="239">
        <v>6.4</v>
      </c>
      <c r="R12" s="241">
        <f t="shared" si="2"/>
        <v>8.9925530420120844E-2</v>
      </c>
      <c r="T12" s="13"/>
      <c r="V12" s="127"/>
      <c r="W12" s="4"/>
      <c r="X12" s="4"/>
      <c r="Y12" s="4"/>
      <c r="Z12" s="4"/>
      <c r="AA12" s="4"/>
      <c r="AB12" s="4"/>
      <c r="AC12" s="4"/>
      <c r="AD12" s="4"/>
      <c r="AE12" s="4"/>
      <c r="AF12" s="16"/>
    </row>
    <row r="13" spans="1:33" x14ac:dyDescent="0.35">
      <c r="A13" s="21"/>
      <c r="B13" s="118" t="s">
        <v>126</v>
      </c>
      <c r="C13" s="16">
        <v>0.42</v>
      </c>
      <c r="D13" s="16">
        <v>0.8</v>
      </c>
      <c r="E13" s="16">
        <v>2.16</v>
      </c>
      <c r="F13" s="16">
        <v>0</v>
      </c>
      <c r="G13" s="16">
        <v>2.0499999999999998</v>
      </c>
      <c r="H13" s="16">
        <v>1.02</v>
      </c>
      <c r="I13" s="16">
        <v>0.22</v>
      </c>
      <c r="J13" s="16">
        <v>0</v>
      </c>
      <c r="K13" s="16">
        <v>0</v>
      </c>
      <c r="L13" s="16">
        <v>0</v>
      </c>
      <c r="M13" s="19">
        <v>0</v>
      </c>
      <c r="N13" s="21">
        <f t="shared" ref="N13:N16" si="4">SUM(C13:M13)</f>
        <v>6.669999999999999</v>
      </c>
      <c r="O13" s="64">
        <v>77</v>
      </c>
      <c r="P13" s="230">
        <f t="shared" si="1"/>
        <v>8.6623376623376616E-2</v>
      </c>
      <c r="Q13" s="239">
        <v>0.6</v>
      </c>
      <c r="R13" s="241">
        <f t="shared" si="2"/>
        <v>7.7922077922077922E-3</v>
      </c>
    </row>
    <row r="14" spans="1:33" x14ac:dyDescent="0.35">
      <c r="A14" s="21"/>
      <c r="B14" s="118" t="s">
        <v>16</v>
      </c>
      <c r="C14" s="16">
        <v>0</v>
      </c>
      <c r="D14" s="16">
        <v>0</v>
      </c>
      <c r="E14" s="16">
        <v>1</v>
      </c>
      <c r="F14" s="16">
        <v>2.85</v>
      </c>
      <c r="G14" s="16">
        <v>2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21">
        <f t="shared" si="4"/>
        <v>5.85</v>
      </c>
      <c r="O14" s="64">
        <v>81.55</v>
      </c>
      <c r="P14" s="230">
        <f t="shared" si="1"/>
        <v>7.1735131820968731E-2</v>
      </c>
      <c r="Q14" s="239">
        <v>2</v>
      </c>
      <c r="R14" s="241">
        <f t="shared" si="2"/>
        <v>2.4524831391784182E-2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3" x14ac:dyDescent="0.35">
      <c r="A15" s="21"/>
      <c r="B15" s="118" t="s">
        <v>17</v>
      </c>
      <c r="C15" s="16">
        <v>0</v>
      </c>
      <c r="D15" s="16">
        <v>0</v>
      </c>
      <c r="E15" s="16">
        <v>1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21">
        <f t="shared" si="4"/>
        <v>1</v>
      </c>
      <c r="O15" s="64">
        <v>22</v>
      </c>
      <c r="P15" s="230">
        <f t="shared" si="1"/>
        <v>4.5454545454545456E-2</v>
      </c>
      <c r="Q15" s="239">
        <v>1</v>
      </c>
      <c r="R15" s="241">
        <f t="shared" si="2"/>
        <v>4.5454545454545456E-2</v>
      </c>
    </row>
    <row r="16" spans="1:33" x14ac:dyDescent="0.35">
      <c r="A16" s="21"/>
      <c r="B16" s="118" t="s">
        <v>18</v>
      </c>
      <c r="C16" s="16">
        <v>0</v>
      </c>
      <c r="D16" s="148">
        <v>2</v>
      </c>
      <c r="E16" s="148">
        <v>3</v>
      </c>
      <c r="F16" s="148">
        <v>0.4</v>
      </c>
      <c r="G16" s="148">
        <v>1.1000000000000001</v>
      </c>
      <c r="H16" s="148">
        <v>0.12</v>
      </c>
      <c r="I16" s="148">
        <v>0</v>
      </c>
      <c r="J16" s="148">
        <v>0</v>
      </c>
      <c r="K16" s="148">
        <v>0</v>
      </c>
      <c r="L16" s="148">
        <v>0</v>
      </c>
      <c r="M16" s="149">
        <v>0</v>
      </c>
      <c r="N16" s="21">
        <f t="shared" si="4"/>
        <v>6.62</v>
      </c>
      <c r="O16" s="64">
        <v>41.68</v>
      </c>
      <c r="P16" s="230">
        <f t="shared" si="1"/>
        <v>0.15882917466410748</v>
      </c>
      <c r="Q16" s="239">
        <v>6.62</v>
      </c>
      <c r="R16" s="241">
        <f t="shared" si="2"/>
        <v>0.15882917466410748</v>
      </c>
    </row>
    <row r="17" spans="1:20" s="45" customFormat="1" x14ac:dyDescent="0.35">
      <c r="A17" s="94"/>
      <c r="B17" s="120" t="s">
        <v>19</v>
      </c>
      <c r="C17" s="130">
        <f>SUM(C12:C16)</f>
        <v>2.42</v>
      </c>
      <c r="D17" s="164">
        <f t="shared" ref="D17:M17" si="5">SUM(D12:D16)</f>
        <v>2.8</v>
      </c>
      <c r="E17" s="164">
        <f t="shared" si="5"/>
        <v>12.16</v>
      </c>
      <c r="F17" s="164">
        <f t="shared" si="5"/>
        <v>7.25</v>
      </c>
      <c r="G17" s="164">
        <f t="shared" si="5"/>
        <v>5.5499999999999989</v>
      </c>
      <c r="H17" s="164">
        <f t="shared" si="5"/>
        <v>1.1400000000000001</v>
      </c>
      <c r="I17" s="164">
        <f t="shared" si="5"/>
        <v>0.22</v>
      </c>
      <c r="J17" s="164">
        <f t="shared" si="5"/>
        <v>0</v>
      </c>
      <c r="K17" s="164">
        <f t="shared" si="5"/>
        <v>0</v>
      </c>
      <c r="L17" s="164">
        <f t="shared" si="5"/>
        <v>0</v>
      </c>
      <c r="M17" s="133">
        <f t="shared" si="5"/>
        <v>0</v>
      </c>
      <c r="N17" s="48">
        <f>SUM(N12:N16)</f>
        <v>31.540000000000003</v>
      </c>
      <c r="O17" s="209">
        <f>SUM(O12:O16)</f>
        <v>293.40000000000003</v>
      </c>
      <c r="P17" s="231">
        <f t="shared" si="1"/>
        <v>0.10749829584185412</v>
      </c>
      <c r="Q17" s="240">
        <f>SUM(Q12:Q16)</f>
        <v>16.62</v>
      </c>
      <c r="R17" s="324">
        <f t="shared" si="2"/>
        <v>5.6646216768916152E-2</v>
      </c>
    </row>
    <row r="18" spans="1:20" x14ac:dyDescent="0.35">
      <c r="A18" s="21"/>
      <c r="B18" s="118" t="s">
        <v>20</v>
      </c>
      <c r="C18" s="16">
        <v>1</v>
      </c>
      <c r="D18" s="16">
        <v>0</v>
      </c>
      <c r="E18" s="16">
        <v>1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9">
        <v>0</v>
      </c>
      <c r="N18" s="21">
        <f>SUM(C18:M18)</f>
        <v>2</v>
      </c>
      <c r="O18" s="47">
        <v>55.38</v>
      </c>
      <c r="P18" s="230">
        <f t="shared" si="1"/>
        <v>3.6114120621162871E-2</v>
      </c>
      <c r="Q18" s="239">
        <v>4</v>
      </c>
      <c r="R18" s="241">
        <f t="shared" si="2"/>
        <v>7.2228241242325741E-2</v>
      </c>
    </row>
    <row r="19" spans="1:20" x14ac:dyDescent="0.35">
      <c r="A19" s="21"/>
      <c r="B19" s="118" t="s">
        <v>21</v>
      </c>
      <c r="C19" s="16">
        <v>0</v>
      </c>
      <c r="D19" s="16">
        <v>0</v>
      </c>
      <c r="E19" s="16">
        <v>3</v>
      </c>
      <c r="F19" s="16">
        <v>5</v>
      </c>
      <c r="G19" s="16">
        <v>1</v>
      </c>
      <c r="H19" s="16">
        <v>1</v>
      </c>
      <c r="I19" s="16">
        <v>0</v>
      </c>
      <c r="J19" s="16">
        <v>0</v>
      </c>
      <c r="K19" s="16">
        <v>0</v>
      </c>
      <c r="L19" s="16">
        <v>0</v>
      </c>
      <c r="M19" s="19">
        <v>0</v>
      </c>
      <c r="N19" s="21">
        <f t="shared" ref="N19:N20" si="6">SUM(C19:M19)</f>
        <v>10</v>
      </c>
      <c r="O19" s="64">
        <v>118.7</v>
      </c>
      <c r="P19" s="230">
        <f t="shared" si="1"/>
        <v>8.4245998315080034E-2</v>
      </c>
      <c r="Q19" s="239">
        <v>7</v>
      </c>
      <c r="R19" s="241">
        <f t="shared" si="2"/>
        <v>5.8972198820556022E-2</v>
      </c>
    </row>
    <row r="20" spans="1:20" x14ac:dyDescent="0.35">
      <c r="A20" s="21"/>
      <c r="B20" s="118" t="s">
        <v>22</v>
      </c>
      <c r="C20" s="16">
        <v>0</v>
      </c>
      <c r="D20" s="16">
        <v>0</v>
      </c>
      <c r="E20" s="16">
        <v>3</v>
      </c>
      <c r="F20" s="16">
        <v>2</v>
      </c>
      <c r="G20" s="16">
        <v>1.1499999999999999</v>
      </c>
      <c r="H20" s="16">
        <v>1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21">
        <f t="shared" si="6"/>
        <v>7.15</v>
      </c>
      <c r="O20" s="208">
        <v>131.75</v>
      </c>
      <c r="P20" s="230">
        <f t="shared" si="1"/>
        <v>5.4269449715370024E-2</v>
      </c>
      <c r="Q20" s="239">
        <v>3</v>
      </c>
      <c r="R20" s="241">
        <f t="shared" si="2"/>
        <v>2.2770398481973434E-2</v>
      </c>
    </row>
    <row r="21" spans="1:20" s="45" customFormat="1" x14ac:dyDescent="0.35">
      <c r="A21" s="94"/>
      <c r="B21" s="215" t="s">
        <v>23</v>
      </c>
      <c r="C21" s="130">
        <f>SUM(C18:C20)</f>
        <v>1</v>
      </c>
      <c r="D21" s="164">
        <f t="shared" ref="D21:M21" si="7">SUM(D18:D20)</f>
        <v>0</v>
      </c>
      <c r="E21" s="164">
        <f t="shared" si="7"/>
        <v>7</v>
      </c>
      <c r="F21" s="164">
        <f t="shared" si="7"/>
        <v>7</v>
      </c>
      <c r="G21" s="164">
        <f t="shared" si="7"/>
        <v>2.15</v>
      </c>
      <c r="H21" s="164">
        <f t="shared" si="7"/>
        <v>2</v>
      </c>
      <c r="I21" s="164">
        <f t="shared" si="7"/>
        <v>0</v>
      </c>
      <c r="J21" s="164">
        <f t="shared" si="7"/>
        <v>0</v>
      </c>
      <c r="K21" s="164">
        <f t="shared" si="7"/>
        <v>0</v>
      </c>
      <c r="L21" s="164">
        <f t="shared" si="7"/>
        <v>0</v>
      </c>
      <c r="M21" s="133">
        <f t="shared" si="7"/>
        <v>0</v>
      </c>
      <c r="N21" s="164">
        <f>SUM(N18:N20)</f>
        <v>19.149999999999999</v>
      </c>
      <c r="O21" s="209">
        <f>SUM(O18:O20)</f>
        <v>305.83000000000004</v>
      </c>
      <c r="P21" s="231">
        <f t="shared" si="1"/>
        <v>6.2616486283229231E-2</v>
      </c>
      <c r="Q21" s="240">
        <f>SUM(Q18:Q20)</f>
        <v>14</v>
      </c>
      <c r="R21" s="324">
        <f t="shared" si="2"/>
        <v>4.5777065690089262E-2</v>
      </c>
    </row>
    <row r="22" spans="1:20" x14ac:dyDescent="0.35">
      <c r="A22" s="21"/>
      <c r="B22" s="117" t="s">
        <v>24</v>
      </c>
      <c r="C22" s="16">
        <v>0</v>
      </c>
      <c r="D22" s="16">
        <v>0</v>
      </c>
      <c r="E22" s="16">
        <v>2</v>
      </c>
      <c r="F22" s="16">
        <v>1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21">
        <f>SUM(C22:M22)</f>
        <v>3</v>
      </c>
      <c r="O22" s="64">
        <v>83.02</v>
      </c>
      <c r="P22" s="230">
        <f t="shared" si="1"/>
        <v>3.613587087448808E-2</v>
      </c>
      <c r="Q22" s="239">
        <v>3</v>
      </c>
      <c r="R22" s="241">
        <f t="shared" si="2"/>
        <v>3.613587087448808E-2</v>
      </c>
    </row>
    <row r="23" spans="1:20" x14ac:dyDescent="0.35">
      <c r="A23" s="21"/>
      <c r="B23" s="118" t="s">
        <v>25</v>
      </c>
      <c r="C23" s="16">
        <v>0</v>
      </c>
      <c r="D23" s="16">
        <v>0</v>
      </c>
      <c r="E23" s="16">
        <v>8.1</v>
      </c>
      <c r="F23" s="16">
        <v>7.74</v>
      </c>
      <c r="G23" s="16">
        <v>-2.2400000000000002</v>
      </c>
      <c r="H23" s="16">
        <v>6.2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21">
        <f t="shared" ref="N23:N24" si="8">SUM(C23:M23)</f>
        <v>19.8</v>
      </c>
      <c r="O23" s="64">
        <v>220.43</v>
      </c>
      <c r="P23" s="230">
        <f t="shared" si="1"/>
        <v>8.9824434060699537E-2</v>
      </c>
      <c r="Q23" s="239">
        <v>0</v>
      </c>
      <c r="R23" s="241">
        <f t="shared" si="2"/>
        <v>0</v>
      </c>
    </row>
    <row r="24" spans="1:20" x14ac:dyDescent="0.35">
      <c r="A24" s="21"/>
      <c r="B24" s="118" t="s">
        <v>26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21">
        <f t="shared" si="8"/>
        <v>0</v>
      </c>
      <c r="O24" s="64">
        <v>137.41</v>
      </c>
      <c r="P24" s="230">
        <f t="shared" si="1"/>
        <v>0</v>
      </c>
      <c r="Q24" s="239">
        <v>0</v>
      </c>
      <c r="R24" s="241">
        <f t="shared" si="2"/>
        <v>0</v>
      </c>
    </row>
    <row r="25" spans="1:20" s="45" customFormat="1" x14ac:dyDescent="0.35">
      <c r="A25" s="94"/>
      <c r="B25" s="120" t="s">
        <v>27</v>
      </c>
      <c r="C25" s="216">
        <f>SUM(C22:C24)</f>
        <v>0</v>
      </c>
      <c r="D25" s="216">
        <f t="shared" ref="D25:M25" si="9">SUM(D22:D24)</f>
        <v>0</v>
      </c>
      <c r="E25" s="216">
        <f t="shared" si="9"/>
        <v>10.1</v>
      </c>
      <c r="F25" s="216">
        <f t="shared" si="9"/>
        <v>8.74</v>
      </c>
      <c r="G25" s="216">
        <f t="shared" si="9"/>
        <v>-2.2400000000000002</v>
      </c>
      <c r="H25" s="216">
        <f t="shared" si="9"/>
        <v>6.2</v>
      </c>
      <c r="I25" s="216">
        <f t="shared" si="9"/>
        <v>0</v>
      </c>
      <c r="J25" s="216">
        <f t="shared" si="9"/>
        <v>0</v>
      </c>
      <c r="K25" s="216">
        <f t="shared" si="9"/>
        <v>0</v>
      </c>
      <c r="L25" s="216">
        <f t="shared" si="9"/>
        <v>0</v>
      </c>
      <c r="M25" s="216">
        <f t="shared" si="9"/>
        <v>0</v>
      </c>
      <c r="N25" s="25">
        <f>SUM(N22:N24)</f>
        <v>22.8</v>
      </c>
      <c r="O25" s="209">
        <f>SUM(O22:O24)</f>
        <v>440.86</v>
      </c>
      <c r="P25" s="231">
        <f t="shared" si="1"/>
        <v>5.1717098398584585E-2</v>
      </c>
      <c r="Q25" s="240">
        <f>SUM(Q22:Q24)</f>
        <v>3</v>
      </c>
      <c r="R25" s="324">
        <f t="shared" si="2"/>
        <v>6.8048813682348138E-3</v>
      </c>
    </row>
    <row r="26" spans="1:20" x14ac:dyDescent="0.35">
      <c r="A26" s="21"/>
      <c r="B26" s="118" t="s">
        <v>28</v>
      </c>
      <c r="C26" s="16">
        <v>0</v>
      </c>
      <c r="D26" s="16">
        <v>0</v>
      </c>
      <c r="E26" s="16">
        <v>1.6</v>
      </c>
      <c r="F26" s="16">
        <v>2</v>
      </c>
      <c r="G26" s="16">
        <v>1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21">
        <f>SUM(C26:M26)</f>
        <v>4.5999999999999996</v>
      </c>
      <c r="O26" s="64">
        <v>23.6</v>
      </c>
      <c r="P26" s="230">
        <f t="shared" si="1"/>
        <v>0.19491525423728812</v>
      </c>
      <c r="Q26" s="239">
        <v>0</v>
      </c>
      <c r="R26" s="241">
        <f t="shared" si="2"/>
        <v>0</v>
      </c>
    </row>
    <row r="27" spans="1:20" x14ac:dyDescent="0.35">
      <c r="A27" s="21"/>
      <c r="B27" s="118" t="s">
        <v>29</v>
      </c>
      <c r="C27" s="16">
        <v>0</v>
      </c>
      <c r="D27" s="16">
        <v>0</v>
      </c>
      <c r="E27" s="16">
        <v>0</v>
      </c>
      <c r="F27" s="16">
        <v>1</v>
      </c>
      <c r="G27" s="16">
        <v>0</v>
      </c>
      <c r="H27" s="16">
        <v>1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21">
        <f t="shared" ref="N27:N31" si="10">SUM(C27:M27)</f>
        <v>2</v>
      </c>
      <c r="O27" s="64">
        <v>61.83</v>
      </c>
      <c r="P27" s="230">
        <f t="shared" si="1"/>
        <v>3.2346757237586933E-2</v>
      </c>
      <c r="Q27" s="239">
        <v>0</v>
      </c>
      <c r="R27" s="241">
        <f t="shared" si="2"/>
        <v>0</v>
      </c>
    </row>
    <row r="28" spans="1:20" x14ac:dyDescent="0.35">
      <c r="A28" s="21"/>
      <c r="B28" s="118" t="s">
        <v>30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21">
        <f t="shared" si="10"/>
        <v>0</v>
      </c>
      <c r="O28" s="64">
        <v>76.099999999999994</v>
      </c>
      <c r="P28" s="230">
        <f t="shared" si="1"/>
        <v>0</v>
      </c>
      <c r="Q28" s="239">
        <v>6</v>
      </c>
      <c r="R28" s="241">
        <f t="shared" si="2"/>
        <v>7.8843626806833114E-2</v>
      </c>
      <c r="S28" s="4"/>
    </row>
    <row r="29" spans="1:20" x14ac:dyDescent="0.35">
      <c r="A29" s="21"/>
      <c r="B29" s="118" t="s">
        <v>31</v>
      </c>
      <c r="C29" s="16">
        <v>0</v>
      </c>
      <c r="D29" s="16">
        <v>0</v>
      </c>
      <c r="E29" s="16">
        <v>1.5</v>
      </c>
      <c r="F29" s="16">
        <v>2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21">
        <f t="shared" si="10"/>
        <v>3.5</v>
      </c>
      <c r="O29" s="64">
        <v>28.9</v>
      </c>
      <c r="P29" s="230">
        <f t="shared" si="1"/>
        <v>0.12110726643598617</v>
      </c>
      <c r="Q29" s="239">
        <v>0</v>
      </c>
      <c r="R29" s="241">
        <f t="shared" si="2"/>
        <v>0</v>
      </c>
    </row>
    <row r="30" spans="1:20" x14ac:dyDescent="0.35">
      <c r="A30" s="21"/>
      <c r="B30" s="118" t="s">
        <v>32</v>
      </c>
      <c r="C30" s="16">
        <v>0</v>
      </c>
      <c r="D30" s="16">
        <v>0</v>
      </c>
      <c r="E30" s="16">
        <v>0</v>
      </c>
      <c r="F30" s="16">
        <v>2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21">
        <f t="shared" si="10"/>
        <v>2</v>
      </c>
      <c r="O30" s="64">
        <v>27.11</v>
      </c>
      <c r="P30" s="230">
        <f t="shared" si="1"/>
        <v>7.3773515308004425E-2</v>
      </c>
      <c r="Q30" s="239">
        <v>2</v>
      </c>
      <c r="R30" s="241">
        <f t="shared" si="2"/>
        <v>7.3773515308004425E-2</v>
      </c>
    </row>
    <row r="31" spans="1:20" x14ac:dyDescent="0.35">
      <c r="A31" s="21"/>
      <c r="B31" s="118" t="s">
        <v>33</v>
      </c>
      <c r="C31" s="16">
        <v>0</v>
      </c>
      <c r="D31" s="16">
        <v>0</v>
      </c>
      <c r="E31" s="16">
        <v>1</v>
      </c>
      <c r="F31" s="16">
        <v>10.35</v>
      </c>
      <c r="G31" s="16">
        <v>7.65</v>
      </c>
      <c r="H31" s="16">
        <v>1.85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21">
        <f t="shared" si="10"/>
        <v>20.85</v>
      </c>
      <c r="O31" s="64">
        <v>142.93</v>
      </c>
      <c r="P31" s="230">
        <f t="shared" si="1"/>
        <v>0.14587560344224446</v>
      </c>
      <c r="Q31" s="239">
        <v>20.85</v>
      </c>
      <c r="R31" s="241">
        <f t="shared" si="2"/>
        <v>0.14587560344224446</v>
      </c>
    </row>
    <row r="32" spans="1:20" x14ac:dyDescent="0.35">
      <c r="A32" s="21"/>
      <c r="B32" s="120" t="s">
        <v>34</v>
      </c>
      <c r="C32" s="216">
        <f>SUM(C26:C31)</f>
        <v>0</v>
      </c>
      <c r="D32" s="216">
        <f t="shared" ref="D32:M32" si="11">SUM(D26:D31)</f>
        <v>0</v>
      </c>
      <c r="E32" s="216">
        <f t="shared" si="11"/>
        <v>4.0999999999999996</v>
      </c>
      <c r="F32" s="216">
        <f t="shared" si="11"/>
        <v>17.350000000000001</v>
      </c>
      <c r="G32" s="216">
        <f t="shared" si="11"/>
        <v>8.65</v>
      </c>
      <c r="H32" s="216">
        <f t="shared" si="11"/>
        <v>2.85</v>
      </c>
      <c r="I32" s="216">
        <f t="shared" si="11"/>
        <v>0</v>
      </c>
      <c r="J32" s="216">
        <f t="shared" si="11"/>
        <v>0</v>
      </c>
      <c r="K32" s="216">
        <f t="shared" si="11"/>
        <v>0</v>
      </c>
      <c r="L32" s="216">
        <f t="shared" si="11"/>
        <v>0</v>
      </c>
      <c r="M32" s="133">
        <f t="shared" si="11"/>
        <v>0</v>
      </c>
      <c r="N32" s="25">
        <f>SUM(N26:N31)</f>
        <v>32.950000000000003</v>
      </c>
      <c r="O32" s="209">
        <f>SUM(O26:O31)</f>
        <v>360.47</v>
      </c>
      <c r="P32" s="231">
        <f t="shared" si="1"/>
        <v>9.1408438982439597E-2</v>
      </c>
      <c r="Q32" s="240">
        <f>SUM(Q26:Q31)</f>
        <v>28.85</v>
      </c>
      <c r="R32" s="324">
        <f t="shared" si="2"/>
        <v>8.00343995339418E-2</v>
      </c>
      <c r="S32" s="157"/>
      <c r="T32" s="4"/>
    </row>
    <row r="33" spans="1:20" x14ac:dyDescent="0.35">
      <c r="A33" s="21"/>
      <c r="B33" s="118" t="s">
        <v>35</v>
      </c>
      <c r="C33" s="16">
        <v>0</v>
      </c>
      <c r="D33" s="16">
        <v>0</v>
      </c>
      <c r="E33" s="16">
        <v>2</v>
      </c>
      <c r="F33" s="16">
        <v>1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21">
        <f>SUM(C33:M33)</f>
        <v>3</v>
      </c>
      <c r="O33" s="64">
        <v>66.599999999999994</v>
      </c>
      <c r="P33" s="230">
        <f t="shared" si="1"/>
        <v>4.504504504504505E-2</v>
      </c>
      <c r="Q33" s="239">
        <v>1</v>
      </c>
      <c r="R33" s="241">
        <f t="shared" si="2"/>
        <v>1.5015015015015017E-2</v>
      </c>
    </row>
    <row r="34" spans="1:20" ht="43.5" x14ac:dyDescent="0.35">
      <c r="A34" s="21"/>
      <c r="B34" s="116" t="s">
        <v>124</v>
      </c>
      <c r="C34" s="16">
        <v>0</v>
      </c>
      <c r="D34" s="16">
        <v>0</v>
      </c>
      <c r="E34" s="16">
        <v>8</v>
      </c>
      <c r="F34" s="16">
        <v>0</v>
      </c>
      <c r="G34" s="16">
        <v>0</v>
      </c>
      <c r="H34" s="16">
        <v>0</v>
      </c>
      <c r="I34" s="16">
        <v>0</v>
      </c>
      <c r="J34" s="16">
        <v>1</v>
      </c>
      <c r="K34" s="16"/>
      <c r="L34" s="16"/>
      <c r="M34" s="16"/>
      <c r="N34" s="21">
        <f>SUM(C34:M34)</f>
        <v>9</v>
      </c>
      <c r="O34" s="64">
        <v>85</v>
      </c>
      <c r="P34" s="230">
        <f t="shared" si="1"/>
        <v>0.10588235294117647</v>
      </c>
      <c r="Q34" s="239">
        <v>1</v>
      </c>
      <c r="R34" s="241">
        <f t="shared" si="2"/>
        <v>1.1764705882352941E-2</v>
      </c>
    </row>
    <row r="35" spans="1:20" x14ac:dyDescent="0.35">
      <c r="A35" s="21"/>
      <c r="B35" s="120" t="s">
        <v>36</v>
      </c>
      <c r="C35" s="216">
        <f>SUM(C33:C34)</f>
        <v>0</v>
      </c>
      <c r="D35" s="216">
        <f t="shared" ref="D35:M35" si="12">SUM(D33:D34)</f>
        <v>0</v>
      </c>
      <c r="E35" s="216">
        <f t="shared" si="12"/>
        <v>10</v>
      </c>
      <c r="F35" s="216">
        <f t="shared" si="12"/>
        <v>1</v>
      </c>
      <c r="G35" s="216">
        <f t="shared" si="12"/>
        <v>0</v>
      </c>
      <c r="H35" s="216">
        <f t="shared" si="12"/>
        <v>0</v>
      </c>
      <c r="I35" s="216">
        <f t="shared" si="12"/>
        <v>0</v>
      </c>
      <c r="J35" s="216">
        <f t="shared" si="12"/>
        <v>1</v>
      </c>
      <c r="K35" s="216">
        <f t="shared" si="12"/>
        <v>0</v>
      </c>
      <c r="L35" s="216">
        <f t="shared" si="12"/>
        <v>0</v>
      </c>
      <c r="M35" s="133">
        <f t="shared" si="12"/>
        <v>0</v>
      </c>
      <c r="N35" s="25">
        <f>SUM(N33:N34)</f>
        <v>12</v>
      </c>
      <c r="O35" s="209">
        <f>SUM(O33:O34)</f>
        <v>151.6</v>
      </c>
      <c r="P35" s="231">
        <f t="shared" si="1"/>
        <v>7.9155672823219003E-2</v>
      </c>
      <c r="Q35" s="240">
        <f>SUM(Q33:Q34)</f>
        <v>2</v>
      </c>
      <c r="R35" s="324">
        <f t="shared" si="2"/>
        <v>1.3192612137203167E-2</v>
      </c>
    </row>
    <row r="36" spans="1:20" x14ac:dyDescent="0.35">
      <c r="A36" s="186"/>
      <c r="B36" s="168" t="s">
        <v>136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86">
        <f>SUM(C36:M36)</f>
        <v>0</v>
      </c>
      <c r="O36" s="175">
        <v>67.959999999999994</v>
      </c>
      <c r="P36" s="230">
        <f>(N36/O36)*1</f>
        <v>0</v>
      </c>
      <c r="Q36" s="239">
        <v>0</v>
      </c>
      <c r="R36" s="241">
        <f>(Q36/O36)*1</f>
        <v>0</v>
      </c>
    </row>
    <row r="37" spans="1:20" x14ac:dyDescent="0.35">
      <c r="A37" s="21"/>
      <c r="B37" s="118" t="s">
        <v>37</v>
      </c>
      <c r="C37" s="16">
        <v>0</v>
      </c>
      <c r="D37" s="16">
        <v>1</v>
      </c>
      <c r="E37" s="16">
        <v>1</v>
      </c>
      <c r="F37" s="16">
        <v>4</v>
      </c>
      <c r="G37" s="16">
        <v>0.04</v>
      </c>
      <c r="H37" s="16">
        <v>0.51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21">
        <f>SUM(C37:M37)</f>
        <v>6.55</v>
      </c>
      <c r="O37" s="64">
        <v>58.76</v>
      </c>
      <c r="P37" s="230">
        <f t="shared" si="1"/>
        <v>0.11147038801906059</v>
      </c>
      <c r="Q37" s="239">
        <v>0.85</v>
      </c>
      <c r="R37" s="241">
        <f t="shared" si="2"/>
        <v>1.4465622872702519E-2</v>
      </c>
    </row>
    <row r="38" spans="1:20" x14ac:dyDescent="0.35">
      <c r="A38" s="21"/>
      <c r="B38" s="118" t="s">
        <v>38</v>
      </c>
      <c r="C38" s="16">
        <v>0.67</v>
      </c>
      <c r="D38" s="16">
        <v>0</v>
      </c>
      <c r="E38" s="16">
        <v>6.59</v>
      </c>
      <c r="F38" s="16">
        <v>6.14</v>
      </c>
      <c r="G38" s="16">
        <v>2.0699999999999998</v>
      </c>
      <c r="H38" s="16">
        <v>1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21">
        <f t="shared" ref="N38:N39" si="13">SUM(C38:M38)</f>
        <v>16.47</v>
      </c>
      <c r="O38" s="64">
        <v>104.57</v>
      </c>
      <c r="P38" s="230">
        <f t="shared" si="1"/>
        <v>0.15750215166873865</v>
      </c>
      <c r="Q38" s="239">
        <v>13.21</v>
      </c>
      <c r="R38" s="241">
        <f t="shared" si="2"/>
        <v>0.12632686238883045</v>
      </c>
    </row>
    <row r="39" spans="1:20" x14ac:dyDescent="0.35">
      <c r="A39" s="21"/>
      <c r="B39" s="118" t="s">
        <v>39</v>
      </c>
      <c r="C39" s="16">
        <v>0</v>
      </c>
      <c r="D39" s="16">
        <v>0</v>
      </c>
      <c r="E39" s="16">
        <v>1</v>
      </c>
      <c r="F39" s="16">
        <v>2.8</v>
      </c>
      <c r="G39" s="16">
        <v>2.6</v>
      </c>
      <c r="H39" s="16">
        <v>0</v>
      </c>
      <c r="I39" s="16">
        <v>0</v>
      </c>
      <c r="J39" s="16" t="s">
        <v>138</v>
      </c>
      <c r="K39" s="16" t="s">
        <v>138</v>
      </c>
      <c r="L39" s="16">
        <v>0</v>
      </c>
      <c r="M39" s="16"/>
      <c r="N39" s="21">
        <f t="shared" si="13"/>
        <v>6.4</v>
      </c>
      <c r="O39" s="64">
        <v>117</v>
      </c>
      <c r="P39" s="230">
        <f t="shared" si="1"/>
        <v>5.4700854700854701E-2</v>
      </c>
      <c r="Q39" s="239">
        <v>0</v>
      </c>
      <c r="R39" s="241">
        <f t="shared" si="2"/>
        <v>0</v>
      </c>
    </row>
    <row r="40" spans="1:20" x14ac:dyDescent="0.35">
      <c r="A40" s="21"/>
      <c r="B40" s="120" t="s">
        <v>40</v>
      </c>
      <c r="C40" s="216">
        <f>SUM(C36:C39)</f>
        <v>0.67</v>
      </c>
      <c r="D40" s="216">
        <f t="shared" ref="D40:M40" si="14">SUM(D36:D39)</f>
        <v>1</v>
      </c>
      <c r="E40" s="216">
        <f t="shared" si="14"/>
        <v>8.59</v>
      </c>
      <c r="F40" s="216">
        <f t="shared" si="14"/>
        <v>12.940000000000001</v>
      </c>
      <c r="G40" s="216">
        <f t="shared" si="14"/>
        <v>4.71</v>
      </c>
      <c r="H40" s="216">
        <f t="shared" si="14"/>
        <v>1.51</v>
      </c>
      <c r="I40" s="216">
        <f t="shared" si="14"/>
        <v>0</v>
      </c>
      <c r="J40" s="216">
        <f t="shared" si="14"/>
        <v>0</v>
      </c>
      <c r="K40" s="216">
        <f t="shared" si="14"/>
        <v>0</v>
      </c>
      <c r="L40" s="216">
        <f t="shared" si="14"/>
        <v>0</v>
      </c>
      <c r="M40" s="216">
        <f t="shared" si="14"/>
        <v>0</v>
      </c>
      <c r="N40" s="15">
        <f>SUM(N36:N39)</f>
        <v>29.42</v>
      </c>
      <c r="O40" s="209">
        <f>SUM(O36:O39)</f>
        <v>348.28999999999996</v>
      </c>
      <c r="P40" s="231">
        <f t="shared" si="1"/>
        <v>8.4469838353096571E-2</v>
      </c>
      <c r="Q40" s="240">
        <f>SUM(Q36:Q39)</f>
        <v>14.06</v>
      </c>
      <c r="R40" s="324">
        <f t="shared" si="2"/>
        <v>4.0368658301989727E-2</v>
      </c>
      <c r="S40" s="157"/>
      <c r="T40" s="4"/>
    </row>
    <row r="41" spans="1:20" x14ac:dyDescent="0.35">
      <c r="A41" s="21"/>
      <c r="B41" s="118" t="s">
        <v>41</v>
      </c>
      <c r="C41" s="16">
        <v>0</v>
      </c>
      <c r="D41" s="16">
        <v>0</v>
      </c>
      <c r="E41" s="16">
        <v>2.8</v>
      </c>
      <c r="F41" s="16">
        <v>0.6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21">
        <f>SUM(C41:M41)</f>
        <v>3.4</v>
      </c>
      <c r="O41" s="64">
        <v>56</v>
      </c>
      <c r="P41" s="230">
        <f t="shared" si="1"/>
        <v>6.0714285714285714E-2</v>
      </c>
      <c r="Q41" s="239">
        <v>2.6</v>
      </c>
      <c r="R41" s="241">
        <f t="shared" si="2"/>
        <v>4.642857142857143E-2</v>
      </c>
    </row>
    <row r="42" spans="1:20" x14ac:dyDescent="0.35">
      <c r="A42" s="21"/>
      <c r="B42" s="118" t="s">
        <v>42</v>
      </c>
      <c r="C42" s="16">
        <v>0</v>
      </c>
      <c r="D42" s="16">
        <v>0</v>
      </c>
      <c r="E42" s="16">
        <v>1</v>
      </c>
      <c r="F42" s="16">
        <v>1</v>
      </c>
      <c r="G42" s="16">
        <v>0.27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21">
        <f t="shared" ref="N42:N48" si="15">SUM(C42:M42)</f>
        <v>2.27</v>
      </c>
      <c r="O42" s="64">
        <v>22.09</v>
      </c>
      <c r="P42" s="230">
        <f t="shared" si="1"/>
        <v>0.10276143051154368</v>
      </c>
      <c r="Q42" s="239">
        <v>1</v>
      </c>
      <c r="R42" s="241">
        <f t="shared" si="2"/>
        <v>4.5269352648257127E-2</v>
      </c>
    </row>
    <row r="43" spans="1:20" x14ac:dyDescent="0.35">
      <c r="A43" s="21"/>
      <c r="B43" s="118" t="s">
        <v>43</v>
      </c>
      <c r="C43" s="16">
        <v>0</v>
      </c>
      <c r="D43" s="16">
        <v>0</v>
      </c>
      <c r="E43" s="16">
        <v>6</v>
      </c>
      <c r="F43" s="16">
        <v>1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21">
        <f t="shared" si="15"/>
        <v>7</v>
      </c>
      <c r="O43" s="64">
        <v>40.299999999999997</v>
      </c>
      <c r="P43" s="230">
        <f t="shared" si="1"/>
        <v>0.17369727047146402</v>
      </c>
      <c r="Q43" s="239">
        <v>6</v>
      </c>
      <c r="R43" s="241">
        <f t="shared" si="2"/>
        <v>0.14888337468982632</v>
      </c>
    </row>
    <row r="44" spans="1:20" x14ac:dyDescent="0.35">
      <c r="A44" s="21"/>
      <c r="B44" s="118" t="s">
        <v>44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21">
        <f t="shared" si="15"/>
        <v>0</v>
      </c>
      <c r="O44" s="64">
        <v>26.6</v>
      </c>
      <c r="P44" s="230">
        <f t="shared" si="1"/>
        <v>0</v>
      </c>
      <c r="Q44" s="239">
        <v>0</v>
      </c>
      <c r="R44" s="241">
        <f t="shared" si="2"/>
        <v>0</v>
      </c>
    </row>
    <row r="45" spans="1:20" x14ac:dyDescent="0.35">
      <c r="A45" s="21"/>
      <c r="B45" s="118" t="s">
        <v>45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21">
        <f t="shared" si="15"/>
        <v>0</v>
      </c>
      <c r="O45" s="64">
        <v>44.3</v>
      </c>
      <c r="P45" s="230">
        <f t="shared" si="1"/>
        <v>0</v>
      </c>
      <c r="Q45" s="239">
        <v>0</v>
      </c>
      <c r="R45" s="241">
        <f t="shared" si="2"/>
        <v>0</v>
      </c>
    </row>
    <row r="46" spans="1:20" x14ac:dyDescent="0.35">
      <c r="A46" s="21"/>
      <c r="B46" s="118" t="s">
        <v>46</v>
      </c>
      <c r="C46" s="16">
        <v>0</v>
      </c>
      <c r="D46" s="16">
        <v>0</v>
      </c>
      <c r="E46" s="16">
        <v>0</v>
      </c>
      <c r="F46" s="16">
        <v>2</v>
      </c>
      <c r="G46" s="16">
        <v>1</v>
      </c>
      <c r="H46" s="16">
        <v>0</v>
      </c>
      <c r="I46" s="16">
        <v>0</v>
      </c>
      <c r="J46" s="16">
        <v>1</v>
      </c>
      <c r="K46" s="16">
        <v>0</v>
      </c>
      <c r="L46" s="16">
        <v>0</v>
      </c>
      <c r="M46" s="16">
        <v>0</v>
      </c>
      <c r="N46" s="21">
        <f t="shared" si="15"/>
        <v>4</v>
      </c>
      <c r="O46" s="64">
        <v>27.31</v>
      </c>
      <c r="P46" s="230">
        <f t="shared" si="1"/>
        <v>0.14646649578908824</v>
      </c>
      <c r="Q46" s="239">
        <v>0</v>
      </c>
      <c r="R46" s="241">
        <f t="shared" si="2"/>
        <v>0</v>
      </c>
    </row>
    <row r="47" spans="1:20" x14ac:dyDescent="0.35">
      <c r="A47" s="21"/>
      <c r="B47" s="118" t="s">
        <v>47</v>
      </c>
      <c r="C47" s="16">
        <v>0</v>
      </c>
      <c r="D47" s="16">
        <v>0</v>
      </c>
      <c r="E47" s="16">
        <v>2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21">
        <f t="shared" si="15"/>
        <v>2</v>
      </c>
      <c r="O47" s="64">
        <v>62.58</v>
      </c>
      <c r="P47" s="230">
        <f t="shared" si="1"/>
        <v>3.1959092361776929E-2</v>
      </c>
      <c r="Q47" s="239">
        <v>0</v>
      </c>
      <c r="R47" s="241">
        <f t="shared" si="2"/>
        <v>0</v>
      </c>
    </row>
    <row r="48" spans="1:20" x14ac:dyDescent="0.35">
      <c r="A48" s="21"/>
      <c r="B48" s="118" t="s">
        <v>48</v>
      </c>
      <c r="C48" s="16">
        <v>0</v>
      </c>
      <c r="D48" s="16">
        <v>0</v>
      </c>
      <c r="E48" s="16">
        <v>2</v>
      </c>
      <c r="F48" s="16">
        <v>1</v>
      </c>
      <c r="G48" s="16">
        <v>2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21">
        <f t="shared" si="15"/>
        <v>5</v>
      </c>
      <c r="O48" s="64">
        <v>32.68</v>
      </c>
      <c r="P48" s="230">
        <f t="shared" si="1"/>
        <v>0.15299877600979192</v>
      </c>
      <c r="Q48" s="239">
        <v>5</v>
      </c>
      <c r="R48" s="241">
        <f t="shared" si="2"/>
        <v>0.15299877600979192</v>
      </c>
    </row>
    <row r="49" spans="1:18" x14ac:dyDescent="0.35">
      <c r="A49" s="21"/>
      <c r="B49" s="120" t="s">
        <v>49</v>
      </c>
      <c r="C49" s="216">
        <f>SUM(C41:C48)</f>
        <v>0</v>
      </c>
      <c r="D49" s="216">
        <f t="shared" ref="D49:M49" si="16">SUM(D41:D48)</f>
        <v>0</v>
      </c>
      <c r="E49" s="216">
        <f>SUM(E41:E48)</f>
        <v>13.8</v>
      </c>
      <c r="F49" s="216">
        <f t="shared" si="16"/>
        <v>5.6</v>
      </c>
      <c r="G49" s="216">
        <f t="shared" si="16"/>
        <v>3.27</v>
      </c>
      <c r="H49" s="216">
        <f t="shared" si="16"/>
        <v>0</v>
      </c>
      <c r="I49" s="216">
        <f t="shared" si="16"/>
        <v>0</v>
      </c>
      <c r="J49" s="216">
        <f t="shared" si="16"/>
        <v>1</v>
      </c>
      <c r="K49" s="216">
        <f t="shared" si="16"/>
        <v>0</v>
      </c>
      <c r="L49" s="216">
        <f t="shared" si="16"/>
        <v>0</v>
      </c>
      <c r="M49" s="133">
        <f t="shared" si="16"/>
        <v>0</v>
      </c>
      <c r="N49" s="25">
        <f>SUM(N41:N48)</f>
        <v>23.67</v>
      </c>
      <c r="O49" s="209">
        <f>SUM(O41:O48)</f>
        <v>311.86</v>
      </c>
      <c r="P49" s="231">
        <f t="shared" si="1"/>
        <v>7.5899442057333427E-2</v>
      </c>
      <c r="Q49" s="240">
        <f>SUM(Q41:Q48)</f>
        <v>14.6</v>
      </c>
      <c r="R49" s="324">
        <f t="shared" si="2"/>
        <v>4.6815878920028212E-2</v>
      </c>
    </row>
    <row r="50" spans="1:18" x14ac:dyDescent="0.35">
      <c r="A50" s="21"/>
      <c r="B50" s="118" t="s">
        <v>50</v>
      </c>
      <c r="C50" s="16">
        <v>0</v>
      </c>
      <c r="D50" s="16">
        <v>0</v>
      </c>
      <c r="E50" s="16">
        <v>1</v>
      </c>
      <c r="F50" s="16">
        <v>1</v>
      </c>
      <c r="G50" s="16">
        <v>1</v>
      </c>
      <c r="H50" s="16">
        <v>1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21">
        <f>SUM(C50:M50)</f>
        <v>4</v>
      </c>
      <c r="O50" s="64">
        <v>113.78</v>
      </c>
      <c r="P50" s="230">
        <f t="shared" si="1"/>
        <v>3.5155563367902973E-2</v>
      </c>
      <c r="Q50" s="239">
        <v>2</v>
      </c>
      <c r="R50" s="241">
        <f t="shared" si="2"/>
        <v>1.7577781683951486E-2</v>
      </c>
    </row>
    <row r="51" spans="1:18" x14ac:dyDescent="0.35">
      <c r="A51" s="21"/>
      <c r="B51" s="118" t="s">
        <v>51</v>
      </c>
      <c r="C51" s="16">
        <v>0</v>
      </c>
      <c r="D51" s="16">
        <v>0</v>
      </c>
      <c r="E51" s="16">
        <v>5</v>
      </c>
      <c r="F51" s="16">
        <v>2.5099999999999998</v>
      </c>
      <c r="G51" s="16">
        <v>2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21">
        <f>SUM(C51:M51)</f>
        <v>9.51</v>
      </c>
      <c r="O51" s="64">
        <v>94.18</v>
      </c>
      <c r="P51" s="230">
        <f t="shared" si="1"/>
        <v>0.1009768528349968</v>
      </c>
      <c r="Q51" s="239">
        <v>12</v>
      </c>
      <c r="R51" s="241">
        <f t="shared" si="2"/>
        <v>0.12741558717349755</v>
      </c>
    </row>
    <row r="52" spans="1:18" x14ac:dyDescent="0.35">
      <c r="A52" s="21"/>
      <c r="B52" s="120" t="s">
        <v>52</v>
      </c>
      <c r="C52" s="216">
        <f t="shared" ref="C52:O52" si="17">SUM(C50:C51)</f>
        <v>0</v>
      </c>
      <c r="D52" s="216">
        <f t="shared" si="17"/>
        <v>0</v>
      </c>
      <c r="E52" s="216">
        <f t="shared" si="17"/>
        <v>6</v>
      </c>
      <c r="F52" s="216">
        <f t="shared" si="17"/>
        <v>3.51</v>
      </c>
      <c r="G52" s="216">
        <f t="shared" si="17"/>
        <v>3</v>
      </c>
      <c r="H52" s="216">
        <f t="shared" si="17"/>
        <v>1</v>
      </c>
      <c r="I52" s="216">
        <f t="shared" si="17"/>
        <v>0</v>
      </c>
      <c r="J52" s="216">
        <f t="shared" si="17"/>
        <v>0</v>
      </c>
      <c r="K52" s="216">
        <f t="shared" si="17"/>
        <v>0</v>
      </c>
      <c r="L52" s="216">
        <f t="shared" si="17"/>
        <v>0</v>
      </c>
      <c r="M52" s="133">
        <f t="shared" si="17"/>
        <v>0</v>
      </c>
      <c r="N52" s="25">
        <f t="shared" si="17"/>
        <v>13.51</v>
      </c>
      <c r="O52" s="209">
        <f t="shared" si="17"/>
        <v>207.96</v>
      </c>
      <c r="P52" s="231">
        <f t="shared" si="1"/>
        <v>6.4964416233891126E-2</v>
      </c>
      <c r="Q52" s="240">
        <f>SUM(Q50:Q51)</f>
        <v>14</v>
      </c>
      <c r="R52" s="324">
        <f t="shared" si="2"/>
        <v>6.7320638584343145E-2</v>
      </c>
    </row>
    <row r="53" spans="1:18" x14ac:dyDescent="0.35">
      <c r="A53" s="21"/>
      <c r="B53" s="118" t="s">
        <v>53</v>
      </c>
      <c r="C53" s="16">
        <v>0</v>
      </c>
      <c r="D53" s="16">
        <v>0</v>
      </c>
      <c r="E53" s="16">
        <v>10.199999999999999</v>
      </c>
      <c r="F53" s="16">
        <v>3.73</v>
      </c>
      <c r="G53" s="16">
        <v>3.75</v>
      </c>
      <c r="H53" s="16">
        <v>3.64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21">
        <f>SUM(C53:M53)</f>
        <v>21.32</v>
      </c>
      <c r="O53" s="64">
        <v>102.1</v>
      </c>
      <c r="P53" s="230">
        <f t="shared" si="1"/>
        <v>0.20881488736532813</v>
      </c>
      <c r="Q53" s="239">
        <v>19.37</v>
      </c>
      <c r="R53" s="241">
        <f t="shared" si="2"/>
        <v>0.18971596474045055</v>
      </c>
    </row>
    <row r="54" spans="1:18" x14ac:dyDescent="0.35">
      <c r="A54" s="21"/>
      <c r="B54" s="118" t="s">
        <v>54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21">
        <f t="shared" ref="N54:N57" si="18">SUM(C54:M54)</f>
        <v>0</v>
      </c>
      <c r="O54" s="64">
        <v>45.62</v>
      </c>
      <c r="P54" s="230">
        <f t="shared" si="1"/>
        <v>0</v>
      </c>
      <c r="Q54" s="239">
        <v>0</v>
      </c>
      <c r="R54" s="241">
        <f t="shared" si="2"/>
        <v>0</v>
      </c>
    </row>
    <row r="55" spans="1:18" x14ac:dyDescent="0.35">
      <c r="A55" s="21"/>
      <c r="B55" s="118" t="s">
        <v>55</v>
      </c>
      <c r="C55" s="16">
        <v>0</v>
      </c>
      <c r="D55" s="16">
        <v>0</v>
      </c>
      <c r="E55" s="16">
        <v>2</v>
      </c>
      <c r="F55" s="16">
        <v>2.66</v>
      </c>
      <c r="G55" s="16">
        <v>0.2</v>
      </c>
      <c r="H55" s="16">
        <v>2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21">
        <f t="shared" si="18"/>
        <v>6.86</v>
      </c>
      <c r="O55" s="64">
        <v>51.73</v>
      </c>
      <c r="P55" s="230">
        <f t="shared" si="1"/>
        <v>0.13261163734776726</v>
      </c>
      <c r="Q55" s="239">
        <v>4.8600000000000003</v>
      </c>
      <c r="R55" s="241">
        <f t="shared" si="2"/>
        <v>9.3949352406727249E-2</v>
      </c>
    </row>
    <row r="56" spans="1:18" x14ac:dyDescent="0.35">
      <c r="A56" s="21"/>
      <c r="B56" s="118" t="s">
        <v>56</v>
      </c>
      <c r="C56" s="16">
        <v>0</v>
      </c>
      <c r="D56" s="16">
        <v>0</v>
      </c>
      <c r="E56" s="16">
        <v>6</v>
      </c>
      <c r="F56" s="16">
        <v>4.9000000000000004</v>
      </c>
      <c r="G56" s="16">
        <v>0.4</v>
      </c>
      <c r="H56" s="16">
        <v>1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21">
        <f t="shared" si="18"/>
        <v>12.3</v>
      </c>
      <c r="O56" s="64">
        <v>87.48</v>
      </c>
      <c r="P56" s="230">
        <f t="shared" si="1"/>
        <v>0.14060356652949246</v>
      </c>
      <c r="Q56" s="239">
        <v>11</v>
      </c>
      <c r="R56" s="241">
        <f t="shared" si="2"/>
        <v>0.12574302697759487</v>
      </c>
    </row>
    <row r="57" spans="1:18" x14ac:dyDescent="0.35">
      <c r="A57" s="21"/>
      <c r="B57" s="118" t="s">
        <v>57</v>
      </c>
      <c r="C57" s="16">
        <v>1</v>
      </c>
      <c r="D57" s="16">
        <v>0</v>
      </c>
      <c r="E57" s="16">
        <v>0</v>
      </c>
      <c r="F57" s="16">
        <v>3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21">
        <f t="shared" si="18"/>
        <v>4</v>
      </c>
      <c r="O57" s="64">
        <v>59.18</v>
      </c>
      <c r="P57" s="230">
        <f t="shared" si="1"/>
        <v>6.7590402162892874E-2</v>
      </c>
      <c r="Q57" s="239">
        <v>0</v>
      </c>
      <c r="R57" s="241">
        <f t="shared" si="2"/>
        <v>0</v>
      </c>
    </row>
    <row r="58" spans="1:18" x14ac:dyDescent="0.35">
      <c r="A58" s="21"/>
      <c r="B58" s="120" t="s">
        <v>58</v>
      </c>
      <c r="C58" s="216">
        <f>SUM(C53:C57)</f>
        <v>1</v>
      </c>
      <c r="D58" s="130">
        <f>SUM(D53:D57)</f>
        <v>0</v>
      </c>
      <c r="E58" s="216">
        <f t="shared" ref="E58:M58" si="19">SUM(E53:E57)</f>
        <v>18.2</v>
      </c>
      <c r="F58" s="216">
        <f t="shared" si="19"/>
        <v>14.290000000000001</v>
      </c>
      <c r="G58" s="216">
        <f t="shared" si="19"/>
        <v>4.3500000000000005</v>
      </c>
      <c r="H58" s="216">
        <f t="shared" si="19"/>
        <v>6.6400000000000006</v>
      </c>
      <c r="I58" s="216">
        <f t="shared" si="19"/>
        <v>0</v>
      </c>
      <c r="J58" s="216">
        <f t="shared" si="19"/>
        <v>0</v>
      </c>
      <c r="K58" s="216">
        <f t="shared" si="19"/>
        <v>0</v>
      </c>
      <c r="L58" s="216">
        <f t="shared" si="19"/>
        <v>0</v>
      </c>
      <c r="M58" s="133">
        <f t="shared" si="19"/>
        <v>0</v>
      </c>
      <c r="N58" s="25">
        <f>SUM(N53:N57)</f>
        <v>44.480000000000004</v>
      </c>
      <c r="O58" s="209">
        <f>SUM(O53:O57)</f>
        <v>346.11</v>
      </c>
      <c r="P58" s="231">
        <f t="shared" si="1"/>
        <v>0.12851405622489961</v>
      </c>
      <c r="Q58" s="240">
        <f>SUM(Q53:Q57)</f>
        <v>35.230000000000004</v>
      </c>
      <c r="R58" s="324">
        <f t="shared" si="2"/>
        <v>0.10178844875906505</v>
      </c>
    </row>
    <row r="59" spans="1:18" x14ac:dyDescent="0.35">
      <c r="A59" s="186"/>
      <c r="B59" s="168" t="s">
        <v>135</v>
      </c>
      <c r="C59" s="16">
        <v>0</v>
      </c>
      <c r="D59" s="16">
        <v>0</v>
      </c>
      <c r="E59" s="16">
        <v>1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86">
        <f>SUM(C59:M59)</f>
        <v>1</v>
      </c>
      <c r="O59" s="210">
        <v>54.63</v>
      </c>
      <c r="P59" s="230">
        <f>(N59/O59)*1</f>
        <v>1.8304960644334616E-2</v>
      </c>
      <c r="Q59" s="45">
        <v>2</v>
      </c>
      <c r="R59" s="241">
        <f>(Q59/O59)*1</f>
        <v>3.6609921288669231E-2</v>
      </c>
    </row>
    <row r="60" spans="1:18" x14ac:dyDescent="0.35">
      <c r="A60" s="21"/>
      <c r="B60" s="118" t="s">
        <v>59</v>
      </c>
      <c r="C60" s="16">
        <v>2.2999999999999998</v>
      </c>
      <c r="D60" s="16">
        <v>0</v>
      </c>
      <c r="E60" s="16">
        <v>1</v>
      </c>
      <c r="F60" s="16">
        <v>1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86">
        <f t="shared" ref="N60:N64" si="20">SUM(C60:M60)</f>
        <v>4.3</v>
      </c>
      <c r="O60" s="64">
        <v>37.25</v>
      </c>
      <c r="P60" s="230">
        <f>(N60/O60)*1</f>
        <v>0.11543624161073825</v>
      </c>
      <c r="Q60" s="239">
        <v>4</v>
      </c>
      <c r="R60" s="241">
        <f t="shared" si="2"/>
        <v>0.10738255033557047</v>
      </c>
    </row>
    <row r="61" spans="1:18" x14ac:dyDescent="0.35">
      <c r="A61" s="21"/>
      <c r="B61" s="118" t="s">
        <v>60</v>
      </c>
      <c r="C61" s="16">
        <v>0</v>
      </c>
      <c r="D61" s="16">
        <v>0</v>
      </c>
      <c r="E61" s="16">
        <v>1.05</v>
      </c>
      <c r="F61" s="16">
        <v>1.82</v>
      </c>
      <c r="G61" s="16">
        <v>5.64</v>
      </c>
      <c r="H61" s="16">
        <v>1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86">
        <f t="shared" si="20"/>
        <v>9.51</v>
      </c>
      <c r="O61" s="64">
        <v>83.47</v>
      </c>
      <c r="P61" s="230">
        <f t="shared" si="1"/>
        <v>0.11393314963459926</v>
      </c>
      <c r="Q61" s="239">
        <v>0</v>
      </c>
      <c r="R61" s="241">
        <f t="shared" si="2"/>
        <v>0</v>
      </c>
    </row>
    <row r="62" spans="1:18" s="4" customFormat="1" x14ac:dyDescent="0.35">
      <c r="A62" s="21"/>
      <c r="B62" s="118" t="s">
        <v>61</v>
      </c>
      <c r="C62" s="16">
        <v>0</v>
      </c>
      <c r="D62" s="16">
        <v>0</v>
      </c>
      <c r="E62" s="16">
        <v>0</v>
      </c>
      <c r="F62" s="16">
        <v>2</v>
      </c>
      <c r="G62" s="16">
        <v>3.09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86">
        <f t="shared" si="20"/>
        <v>5.09</v>
      </c>
      <c r="O62" s="64">
        <v>52.46</v>
      </c>
      <c r="P62" s="230">
        <f>(N62/O62)*1</f>
        <v>9.7026305756767059E-2</v>
      </c>
      <c r="Q62" s="16">
        <v>5</v>
      </c>
      <c r="R62" s="241">
        <f>(Q62/O62)*1</f>
        <v>9.5310712924132665E-2</v>
      </c>
    </row>
    <row r="63" spans="1:18" x14ac:dyDescent="0.35">
      <c r="A63" s="21"/>
      <c r="B63" s="118" t="s">
        <v>62</v>
      </c>
      <c r="C63" s="16">
        <v>0</v>
      </c>
      <c r="D63" s="16">
        <v>0</v>
      </c>
      <c r="E63" s="16">
        <v>2.4</v>
      </c>
      <c r="F63" s="16">
        <v>0.7</v>
      </c>
      <c r="G63" s="16">
        <v>0.8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86">
        <f t="shared" si="20"/>
        <v>3.8999999999999995</v>
      </c>
      <c r="O63" s="64">
        <v>47.65</v>
      </c>
      <c r="P63" s="230">
        <f t="shared" si="1"/>
        <v>8.1846799580272814E-2</v>
      </c>
      <c r="Q63" s="239">
        <v>0</v>
      </c>
      <c r="R63" s="241">
        <f t="shared" si="2"/>
        <v>0</v>
      </c>
    </row>
    <row r="64" spans="1:18" x14ac:dyDescent="0.35">
      <c r="A64" s="21"/>
      <c r="B64" s="135" t="s">
        <v>63</v>
      </c>
      <c r="C64" s="16">
        <v>0</v>
      </c>
      <c r="D64" s="16">
        <v>0</v>
      </c>
      <c r="E64" s="16">
        <v>2.98</v>
      </c>
      <c r="F64" s="16">
        <v>0.74</v>
      </c>
      <c r="G64" s="16">
        <v>-0.14000000000000001</v>
      </c>
      <c r="H64" s="16">
        <v>0.23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86">
        <f t="shared" si="20"/>
        <v>3.8099999999999996</v>
      </c>
      <c r="O64" s="64">
        <v>33.17</v>
      </c>
      <c r="P64" s="230">
        <f t="shared" si="1"/>
        <v>0.11486282785649682</v>
      </c>
      <c r="Q64" s="239">
        <v>4.2699999999999996</v>
      </c>
      <c r="R64" s="241">
        <f t="shared" si="2"/>
        <v>0.12873078082604761</v>
      </c>
    </row>
    <row r="65" spans="1:21" x14ac:dyDescent="0.35">
      <c r="A65" s="88"/>
      <c r="B65" s="120" t="s">
        <v>64</v>
      </c>
      <c r="C65" s="217">
        <f>SUM(C59:C64)</f>
        <v>2.2999999999999998</v>
      </c>
      <c r="D65" s="217">
        <f t="shared" ref="D65:M65" si="21">SUM(D59:D64)</f>
        <v>0</v>
      </c>
      <c r="E65" s="217">
        <f t="shared" si="21"/>
        <v>8.43</v>
      </c>
      <c r="F65" s="217">
        <f t="shared" si="21"/>
        <v>6.2600000000000007</v>
      </c>
      <c r="G65" s="217">
        <f t="shared" si="21"/>
        <v>9.39</v>
      </c>
      <c r="H65" s="217">
        <f t="shared" si="21"/>
        <v>1.23</v>
      </c>
      <c r="I65" s="217">
        <f t="shared" si="21"/>
        <v>0</v>
      </c>
      <c r="J65" s="217">
        <f t="shared" si="21"/>
        <v>0</v>
      </c>
      <c r="K65" s="217">
        <f t="shared" si="21"/>
        <v>0</v>
      </c>
      <c r="L65" s="217">
        <f t="shared" si="21"/>
        <v>0</v>
      </c>
      <c r="M65" s="217">
        <f t="shared" si="21"/>
        <v>0</v>
      </c>
      <c r="N65" s="25">
        <f>SUM(N59:N64)</f>
        <v>27.609999999999996</v>
      </c>
      <c r="O65" s="209">
        <f>SUM(O59:O64)</f>
        <v>308.63</v>
      </c>
      <c r="P65" s="231">
        <f>(N65/O65)*1</f>
        <v>8.945987104299645E-2</v>
      </c>
      <c r="Q65" s="240">
        <f>SUM(Q60:Q64)</f>
        <v>13.27</v>
      </c>
      <c r="R65" s="324">
        <f t="shared" si="2"/>
        <v>4.2996468262968601E-2</v>
      </c>
      <c r="S65" s="157"/>
      <c r="T65" s="4"/>
    </row>
    <row r="66" spans="1:21" s="9" customFormat="1" x14ac:dyDescent="0.35">
      <c r="A66" s="25" t="s">
        <v>103</v>
      </c>
      <c r="B66" s="136"/>
      <c r="C66" s="216">
        <f>SUM(C59:C64,C53:C57,C50:C51,C41:C48,C36:C39,C33:C34,C26:C31,C22:C24,C18:C20,C12:C16,C6:C10)</f>
        <v>7.39</v>
      </c>
      <c r="D66" s="216">
        <f t="shared" ref="D66:M66" si="22">SUM(D59:D64,D53:D57,D50:D51,D41:D48,D36:D39,D33:D34,D26:D31,D22:D24,D18:D20,D12:D16,D6:D10)</f>
        <v>3.8</v>
      </c>
      <c r="E66" s="216">
        <f t="shared" si="22"/>
        <v>109.23999999999998</v>
      </c>
      <c r="F66" s="216">
        <f t="shared" si="22"/>
        <v>91.91</v>
      </c>
      <c r="G66" s="216">
        <f t="shared" si="22"/>
        <v>39.879999999999995</v>
      </c>
      <c r="H66" s="216">
        <f t="shared" si="22"/>
        <v>22.57</v>
      </c>
      <c r="I66" s="216">
        <f t="shared" si="22"/>
        <v>1.02</v>
      </c>
      <c r="J66" s="216">
        <f t="shared" si="22"/>
        <v>2.08</v>
      </c>
      <c r="K66" s="216">
        <f t="shared" si="22"/>
        <v>0</v>
      </c>
      <c r="L66" s="216">
        <f t="shared" si="22"/>
        <v>0</v>
      </c>
      <c r="M66" s="216">
        <f t="shared" si="22"/>
        <v>0</v>
      </c>
      <c r="N66" s="25">
        <f>SUM(N59:N64,N53:N57,N50:N51,N41:N48,N36:N39,N33:N34,N26:N31,N22:N24,N18:N20,N12:N16,N6:N10)</f>
        <v>277.89000000000004</v>
      </c>
      <c r="O66" s="223">
        <f>SUM(O59:O64,O53:O57,O50:O51,O41:O48,O36:O39,O33:O34,O26:O31,O22:O24,O18:O20,O12:O16,O6:O10)</f>
        <v>3327.4499999999989</v>
      </c>
      <c r="P66" s="231">
        <f t="shared" si="1"/>
        <v>8.3514402921155875E-2</v>
      </c>
      <c r="Q66" s="249">
        <f>SUM(Q59:Q64,Q53:Q57,Q50:Q51,Q41:Q48,Q36:Q39,Q33:Q34,Q26:Q31,Q22:Q24,Q18:Q20,Q12:Q16,Q6:Q10)</f>
        <v>170.73999999999998</v>
      </c>
      <c r="R66" s="324">
        <f t="shared" si="2"/>
        <v>5.1312566680190547E-2</v>
      </c>
      <c r="T66" s="50"/>
      <c r="U66" s="50"/>
    </row>
    <row r="67" spans="1:21" x14ac:dyDescent="0.35">
      <c r="A67" s="16" t="s">
        <v>104</v>
      </c>
      <c r="B67" s="118" t="s">
        <v>67</v>
      </c>
      <c r="C67" s="16">
        <v>0</v>
      </c>
      <c r="D67" s="16">
        <v>0</v>
      </c>
      <c r="E67" s="16">
        <v>1.5</v>
      </c>
      <c r="F67" s="16">
        <v>1.51</v>
      </c>
      <c r="G67" s="16">
        <v>0</v>
      </c>
      <c r="H67" s="16">
        <v>0</v>
      </c>
      <c r="I67" s="16">
        <v>1</v>
      </c>
      <c r="J67" s="16">
        <v>0</v>
      </c>
      <c r="K67" s="16">
        <v>0</v>
      </c>
      <c r="L67" s="16">
        <v>0</v>
      </c>
      <c r="M67" s="16">
        <v>0</v>
      </c>
      <c r="N67" s="218">
        <f>SUM(C67:M67)</f>
        <v>4.01</v>
      </c>
      <c r="O67" s="64">
        <v>102.99</v>
      </c>
      <c r="P67" s="230">
        <f t="shared" si="1"/>
        <v>3.8935819011554518E-2</v>
      </c>
      <c r="Q67" s="16">
        <v>1</v>
      </c>
      <c r="R67" s="241">
        <f t="shared" si="2"/>
        <v>9.7096805515098552E-3</v>
      </c>
      <c r="T67" s="51"/>
      <c r="U67" s="51"/>
    </row>
    <row r="68" spans="1:21" x14ac:dyDescent="0.35">
      <c r="A68" s="16"/>
      <c r="B68" s="135" t="s">
        <v>68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21">
        <f>SUM(C68:M68)</f>
        <v>0</v>
      </c>
      <c r="O68" s="64">
        <v>35</v>
      </c>
      <c r="P68" s="230">
        <f t="shared" si="1"/>
        <v>0</v>
      </c>
      <c r="Q68" s="16">
        <v>0</v>
      </c>
      <c r="R68" s="241">
        <f t="shared" si="2"/>
        <v>0</v>
      </c>
      <c r="T68" s="51"/>
      <c r="U68" s="51"/>
    </row>
    <row r="69" spans="1:21" s="9" customFormat="1" x14ac:dyDescent="0.35">
      <c r="A69" s="25" t="s">
        <v>105</v>
      </c>
      <c r="B69" s="136"/>
      <c r="C69" s="216">
        <f>SUM(C67:C68)</f>
        <v>0</v>
      </c>
      <c r="D69" s="216">
        <f t="shared" ref="D69:M69" si="23">SUM(D67:D68)</f>
        <v>0</v>
      </c>
      <c r="E69" s="216">
        <f t="shared" si="23"/>
        <v>1.5</v>
      </c>
      <c r="F69" s="216">
        <f t="shared" si="23"/>
        <v>1.51</v>
      </c>
      <c r="G69" s="216">
        <f t="shared" si="23"/>
        <v>0</v>
      </c>
      <c r="H69" s="219">
        <f t="shared" si="23"/>
        <v>0</v>
      </c>
      <c r="I69" s="216">
        <f t="shared" si="23"/>
        <v>1</v>
      </c>
      <c r="J69" s="216">
        <f t="shared" si="23"/>
        <v>0</v>
      </c>
      <c r="K69" s="216">
        <f t="shared" si="23"/>
        <v>0</v>
      </c>
      <c r="L69" s="216">
        <f t="shared" si="23"/>
        <v>0</v>
      </c>
      <c r="M69" s="133">
        <f t="shared" si="23"/>
        <v>0</v>
      </c>
      <c r="N69" s="220">
        <f>SUM(N67:N68)</f>
        <v>4.01</v>
      </c>
      <c r="O69" s="211">
        <f>SUM(O67:O68)</f>
        <v>137.99</v>
      </c>
      <c r="P69" s="231">
        <f t="shared" si="1"/>
        <v>2.9060076817160659E-2</v>
      </c>
      <c r="Q69" s="242">
        <f>SUM(Q67:Q68)</f>
        <v>1</v>
      </c>
      <c r="R69" s="324">
        <f t="shared" si="2"/>
        <v>7.2469019494166243E-3</v>
      </c>
      <c r="T69" s="50"/>
      <c r="U69" s="50"/>
    </row>
    <row r="70" spans="1:21" s="9" customFormat="1" x14ac:dyDescent="0.35">
      <c r="B70" s="47" t="s">
        <v>70</v>
      </c>
      <c r="C70" s="16">
        <v>0</v>
      </c>
      <c r="D70" s="16">
        <v>0</v>
      </c>
      <c r="E70" s="16">
        <v>1.2</v>
      </c>
      <c r="F70" s="16">
        <v>0</v>
      </c>
      <c r="G70" s="16">
        <v>1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21">
        <f>SUM(C70:M70)</f>
        <v>2.2000000000000002</v>
      </c>
      <c r="O70" s="64">
        <v>27.6</v>
      </c>
      <c r="P70" s="230">
        <f t="shared" si="1"/>
        <v>7.9710144927536239E-2</v>
      </c>
      <c r="Q70" s="16">
        <v>1.2</v>
      </c>
      <c r="R70" s="241">
        <f t="shared" si="2"/>
        <v>4.3478260869565216E-2</v>
      </c>
      <c r="T70" s="53"/>
      <c r="U70" s="53"/>
    </row>
    <row r="71" spans="1:21" x14ac:dyDescent="0.35">
      <c r="A71" s="16"/>
      <c r="B71" s="118" t="s">
        <v>71</v>
      </c>
      <c r="C71" s="16">
        <v>0</v>
      </c>
      <c r="D71" s="16">
        <v>0</v>
      </c>
      <c r="E71" s="16">
        <v>1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21">
        <f t="shared" ref="N71:N74" si="24">SUM(C71:M71)</f>
        <v>1</v>
      </c>
      <c r="O71" s="64">
        <v>137.4</v>
      </c>
      <c r="P71" s="230">
        <f t="shared" si="1"/>
        <v>7.2780203784570596E-3</v>
      </c>
      <c r="Q71" s="239">
        <v>0</v>
      </c>
      <c r="R71" s="241">
        <f t="shared" si="2"/>
        <v>0</v>
      </c>
      <c r="T71" s="54"/>
      <c r="U71" s="54"/>
    </row>
    <row r="72" spans="1:21" x14ac:dyDescent="0.35">
      <c r="A72" s="16"/>
      <c r="B72" s="118" t="s">
        <v>72</v>
      </c>
      <c r="C72" s="16">
        <v>0</v>
      </c>
      <c r="D72" s="16">
        <v>0</v>
      </c>
      <c r="E72" s="16">
        <v>0</v>
      </c>
      <c r="F72" s="16">
        <v>3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21">
        <f t="shared" si="24"/>
        <v>4</v>
      </c>
      <c r="O72" s="64">
        <v>25.38</v>
      </c>
      <c r="P72" s="230">
        <f t="shared" si="1"/>
        <v>0.15760441292356187</v>
      </c>
      <c r="Q72" s="239">
        <v>4</v>
      </c>
      <c r="R72" s="241">
        <f t="shared" si="2"/>
        <v>0.15760441292356187</v>
      </c>
      <c r="T72" s="54"/>
      <c r="U72" s="54"/>
    </row>
    <row r="73" spans="1:21" x14ac:dyDescent="0.35">
      <c r="A73" s="16"/>
      <c r="B73" s="118" t="s">
        <v>73</v>
      </c>
      <c r="C73" s="16">
        <v>0</v>
      </c>
      <c r="D73" s="16">
        <v>0</v>
      </c>
      <c r="E73" s="16">
        <v>1.8</v>
      </c>
      <c r="F73" s="16">
        <v>3.7</v>
      </c>
      <c r="G73" s="16">
        <v>0.8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21">
        <f t="shared" si="24"/>
        <v>6.3</v>
      </c>
      <c r="O73" s="64">
        <v>75.3</v>
      </c>
      <c r="P73" s="230">
        <f t="shared" ref="P73:P84" si="25">(N73/O73)*1</f>
        <v>8.3665338645418322E-2</v>
      </c>
      <c r="Q73" s="239">
        <v>0</v>
      </c>
      <c r="R73" s="241">
        <f t="shared" ref="R73:R84" si="26">(Q73/O73)*1</f>
        <v>0</v>
      </c>
      <c r="T73" s="54"/>
      <c r="U73" s="54"/>
    </row>
    <row r="74" spans="1:21" x14ac:dyDescent="0.35">
      <c r="A74" s="16"/>
      <c r="B74" s="118" t="s">
        <v>74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21">
        <f t="shared" si="24"/>
        <v>0</v>
      </c>
      <c r="O74" s="64">
        <v>37.36</v>
      </c>
      <c r="P74" s="230">
        <f t="shared" si="25"/>
        <v>0</v>
      </c>
      <c r="Q74" s="239">
        <v>0</v>
      </c>
      <c r="R74" s="241">
        <f t="shared" si="26"/>
        <v>0</v>
      </c>
      <c r="T74" s="54"/>
      <c r="U74" s="54"/>
    </row>
    <row r="75" spans="1:21" s="9" customFormat="1" x14ac:dyDescent="0.35">
      <c r="A75" s="25" t="s">
        <v>106</v>
      </c>
      <c r="B75" s="136"/>
      <c r="C75" s="216">
        <f>SUM(C70:C74)</f>
        <v>0</v>
      </c>
      <c r="D75" s="216">
        <f t="shared" ref="D75:M75" si="27">SUM(D70:D74)</f>
        <v>0</v>
      </c>
      <c r="E75" s="216">
        <f t="shared" si="27"/>
        <v>4</v>
      </c>
      <c r="F75" s="216">
        <f t="shared" si="27"/>
        <v>6.7</v>
      </c>
      <c r="G75" s="216">
        <f t="shared" si="27"/>
        <v>2.8</v>
      </c>
      <c r="H75" s="216">
        <f t="shared" si="27"/>
        <v>0</v>
      </c>
      <c r="I75" s="216">
        <f t="shared" si="27"/>
        <v>0</v>
      </c>
      <c r="J75" s="216">
        <f t="shared" si="27"/>
        <v>0</v>
      </c>
      <c r="K75" s="216">
        <f t="shared" si="27"/>
        <v>0</v>
      </c>
      <c r="L75" s="216">
        <f t="shared" si="27"/>
        <v>0</v>
      </c>
      <c r="M75" s="133">
        <f t="shared" si="27"/>
        <v>0</v>
      </c>
      <c r="N75" s="223">
        <f>SUM(N70:N74)</f>
        <v>13.5</v>
      </c>
      <c r="O75" s="212">
        <f>SUM(O70:O74)</f>
        <v>303.04000000000002</v>
      </c>
      <c r="P75" s="232">
        <f t="shared" si="25"/>
        <v>4.4548574445617738E-2</v>
      </c>
      <c r="Q75" s="243">
        <f>SUM(Q70:Q74)</f>
        <v>5.2</v>
      </c>
      <c r="R75" s="324">
        <f t="shared" si="26"/>
        <v>1.7159450897571277E-2</v>
      </c>
      <c r="T75" s="50"/>
      <c r="U75" s="50"/>
    </row>
    <row r="76" spans="1:21" x14ac:dyDescent="0.35">
      <c r="A76" s="16" t="s">
        <v>107</v>
      </c>
      <c r="B76" s="118" t="s">
        <v>77</v>
      </c>
      <c r="C76" s="16">
        <v>0</v>
      </c>
      <c r="D76" s="16">
        <v>0</v>
      </c>
      <c r="E76" s="16">
        <v>2.7</v>
      </c>
      <c r="F76" s="16">
        <v>0</v>
      </c>
      <c r="G76" s="16">
        <v>1</v>
      </c>
      <c r="H76" s="16">
        <v>0</v>
      </c>
      <c r="I76" s="16">
        <v>2</v>
      </c>
      <c r="J76" s="16">
        <v>0</v>
      </c>
      <c r="K76" s="16">
        <v>0</v>
      </c>
      <c r="L76" s="16">
        <v>0</v>
      </c>
      <c r="M76" s="16">
        <v>0</v>
      </c>
      <c r="N76" s="21">
        <f>SUM(C76:M76)</f>
        <v>5.7</v>
      </c>
      <c r="O76" s="64">
        <v>44.3</v>
      </c>
      <c r="P76" s="230">
        <f t="shared" si="25"/>
        <v>0.12866817155756208</v>
      </c>
      <c r="Q76" s="239">
        <v>4.7</v>
      </c>
      <c r="R76" s="241">
        <f t="shared" si="26"/>
        <v>0.10609480812641085</v>
      </c>
      <c r="T76" s="54"/>
      <c r="U76" s="54"/>
    </row>
    <row r="77" spans="1:21" x14ac:dyDescent="0.35">
      <c r="A77" s="16"/>
      <c r="B77" s="118" t="s">
        <v>122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21">
        <f>SUM(C77:M77)</f>
        <v>0</v>
      </c>
      <c r="O77" s="64">
        <v>51.4</v>
      </c>
      <c r="P77" s="230">
        <f t="shared" si="25"/>
        <v>0</v>
      </c>
      <c r="Q77" s="239">
        <v>0</v>
      </c>
      <c r="R77" s="241">
        <f t="shared" si="26"/>
        <v>0</v>
      </c>
      <c r="T77" s="54"/>
      <c r="U77" s="54"/>
    </row>
    <row r="78" spans="1:21" x14ac:dyDescent="0.35">
      <c r="A78" s="16"/>
      <c r="B78" s="118" t="s">
        <v>78</v>
      </c>
      <c r="C78" s="16">
        <v>0</v>
      </c>
      <c r="D78" s="16">
        <v>0</v>
      </c>
      <c r="E78" s="16">
        <v>5</v>
      </c>
      <c r="F78" s="16">
        <v>0.2</v>
      </c>
      <c r="G78" s="16">
        <v>0.37</v>
      </c>
      <c r="H78" s="16">
        <v>1</v>
      </c>
      <c r="I78" s="16">
        <v>0.2</v>
      </c>
      <c r="J78" s="16">
        <v>0</v>
      </c>
      <c r="K78" s="16">
        <v>0</v>
      </c>
      <c r="L78" s="16">
        <v>0</v>
      </c>
      <c r="M78" s="16">
        <v>0</v>
      </c>
      <c r="N78" s="21">
        <f>SUM(C78:M78)</f>
        <v>6.7700000000000005</v>
      </c>
      <c r="O78" s="64">
        <v>129.49</v>
      </c>
      <c r="P78" s="233">
        <f t="shared" si="25"/>
        <v>5.2282029500347514E-2</v>
      </c>
      <c r="Q78" s="239">
        <v>6.77</v>
      </c>
      <c r="R78" s="241">
        <f t="shared" si="26"/>
        <v>5.2282029500347507E-2</v>
      </c>
      <c r="T78" s="54"/>
      <c r="U78" s="54"/>
    </row>
    <row r="79" spans="1:21" s="9" customFormat="1" x14ac:dyDescent="0.35">
      <c r="A79" s="25" t="s">
        <v>108</v>
      </c>
      <c r="B79" s="136"/>
      <c r="C79" s="221">
        <f t="shared" ref="C79:N79" si="28">SUM(C76:C78)</f>
        <v>0</v>
      </c>
      <c r="D79" s="221">
        <f t="shared" si="28"/>
        <v>0</v>
      </c>
      <c r="E79" s="221">
        <f t="shared" si="28"/>
        <v>7.7</v>
      </c>
      <c r="F79" s="221">
        <f t="shared" si="28"/>
        <v>0.2</v>
      </c>
      <c r="G79" s="221">
        <f t="shared" si="28"/>
        <v>1.37</v>
      </c>
      <c r="H79" s="221">
        <f t="shared" si="28"/>
        <v>1</v>
      </c>
      <c r="I79" s="221">
        <f t="shared" si="28"/>
        <v>2.2000000000000002</v>
      </c>
      <c r="J79" s="221">
        <f t="shared" si="28"/>
        <v>0</v>
      </c>
      <c r="K79" s="221">
        <f t="shared" si="28"/>
        <v>0</v>
      </c>
      <c r="L79" s="221">
        <f t="shared" si="28"/>
        <v>0</v>
      </c>
      <c r="M79" s="222">
        <f t="shared" si="28"/>
        <v>0</v>
      </c>
      <c r="N79" s="224">
        <f t="shared" si="28"/>
        <v>12.47</v>
      </c>
      <c r="O79" s="212">
        <f>SUM(O76:O78)</f>
        <v>225.19</v>
      </c>
      <c r="P79" s="232">
        <f t="shared" si="25"/>
        <v>5.5375460722056936E-2</v>
      </c>
      <c r="Q79" s="244">
        <f>SUM(Q76:Q78)</f>
        <v>11.469999999999999</v>
      </c>
      <c r="R79" s="324">
        <f t="shared" si="26"/>
        <v>5.0934766197433277E-2</v>
      </c>
      <c r="T79" s="50"/>
      <c r="U79" s="50"/>
    </row>
    <row r="80" spans="1:21" s="9" customFormat="1" x14ac:dyDescent="0.35">
      <c r="A80" s="25" t="s">
        <v>109</v>
      </c>
      <c r="B80" s="136"/>
      <c r="C80" s="219">
        <f>SUM(C76:C78,C70:C74,C67:C68,C59:C64,C53:C57,C50:C51,C41:C48,C36:C39,C33:C34,C26:C31,C22:C24,C18:C20,C12:C16,C6:C10)</f>
        <v>7.39</v>
      </c>
      <c r="D80" s="219">
        <f t="shared" ref="D80:M80" si="29">SUM(D76:D78,D70:D74,D67:D68,D59:D64,D53:D57,D50:D51,D41:D48,D36:D39,D33:D34,D26:D31,D22:D24,D18:D20,D12:D16,D6:D10)</f>
        <v>3.8</v>
      </c>
      <c r="E80" s="219">
        <f t="shared" si="29"/>
        <v>122.43999999999998</v>
      </c>
      <c r="F80" s="219">
        <f t="shared" si="29"/>
        <v>100.32</v>
      </c>
      <c r="G80" s="219">
        <f t="shared" si="29"/>
        <v>44.04999999999999</v>
      </c>
      <c r="H80" s="219">
        <f t="shared" si="29"/>
        <v>23.57</v>
      </c>
      <c r="I80" s="219">
        <f t="shared" si="29"/>
        <v>4.2200000000000006</v>
      </c>
      <c r="J80" s="219">
        <f t="shared" si="29"/>
        <v>2.08</v>
      </c>
      <c r="K80" s="219">
        <f t="shared" si="29"/>
        <v>0</v>
      </c>
      <c r="L80" s="219">
        <f t="shared" si="29"/>
        <v>0</v>
      </c>
      <c r="M80" s="219">
        <f t="shared" si="29"/>
        <v>0</v>
      </c>
      <c r="N80" s="228">
        <f>SUM(N76:N78,N70:N74,N67:N68,N59:N64,N53:N57,N50:N51,N41:N48,N36:N39,N33:N34,N26:N31,N22:N24,N18:N20,N12:N16,N6:N10)</f>
        <v>307.87000000000012</v>
      </c>
      <c r="O80" s="228">
        <f>SUM(O76:O78,O70:O74,O67:O68,O59:O64,O53:O57,O50:O51,O41:O48,O36:O39,O33:O34,O26:O31,O22:O24,O18:O20,O12:O16,O6:O10)</f>
        <v>3993.6699999999987</v>
      </c>
      <c r="P80" s="250">
        <f>(N80/O80)*1</f>
        <v>7.7089494124451999E-2</v>
      </c>
      <c r="Q80" s="251">
        <f>SUM(Q76:Q78,Q70:Q74,Q67:Q68,Q59:Q64,Q53:Q57,Q50:Q51,Q41:Q48,Q36:Q39,Q33:Q34,Q26:Q31,Q22:Q24,Q18:Q20,Q12:Q16,Q6:Q10)</f>
        <v>188.40999999999997</v>
      </c>
      <c r="R80" s="325">
        <f t="shared" si="26"/>
        <v>4.7177157852301276E-2</v>
      </c>
      <c r="T80" s="50"/>
      <c r="U80" s="50"/>
    </row>
    <row r="81" spans="1:21" x14ac:dyDescent="0.35">
      <c r="A81" s="4"/>
      <c r="B81" s="107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227"/>
      <c r="N81" s="56"/>
      <c r="O81" s="229"/>
      <c r="P81" s="230"/>
      <c r="Q81" s="4"/>
      <c r="R81" s="326"/>
      <c r="T81" s="51"/>
      <c r="U81" s="51"/>
    </row>
    <row r="82" spans="1:21" x14ac:dyDescent="0.35">
      <c r="A82" s="95" t="s">
        <v>82</v>
      </c>
      <c r="B82" s="57" t="s">
        <v>133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21">
        <f>SUM(C82:M82)</f>
        <v>0</v>
      </c>
      <c r="O82" s="64">
        <v>5</v>
      </c>
      <c r="P82" s="234">
        <f t="shared" si="25"/>
        <v>0</v>
      </c>
      <c r="Q82" s="245">
        <v>0</v>
      </c>
      <c r="R82" s="241">
        <f t="shared" si="26"/>
        <v>0</v>
      </c>
    </row>
    <row r="83" spans="1:21" x14ac:dyDescent="0.35">
      <c r="A83" s="147"/>
      <c r="B83" s="150" t="s">
        <v>134</v>
      </c>
      <c r="C83" s="16">
        <v>0</v>
      </c>
      <c r="D83" s="16">
        <v>0</v>
      </c>
      <c r="E83" s="16">
        <v>0</v>
      </c>
      <c r="F83" s="16">
        <v>2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21">
        <f t="shared" ref="N83:N84" si="30">SUM(C83:M83)</f>
        <v>2</v>
      </c>
      <c r="O83" s="175">
        <v>87</v>
      </c>
      <c r="P83" s="235">
        <f>(N83/O83)*1</f>
        <v>2.2988505747126436E-2</v>
      </c>
      <c r="Q83" s="246">
        <v>3</v>
      </c>
      <c r="R83" s="241">
        <f>(Q83/O83)*1</f>
        <v>3.4482758620689655E-2</v>
      </c>
    </row>
    <row r="84" spans="1:21" ht="25.5" customHeight="1" x14ac:dyDescent="0.35">
      <c r="A84" s="26"/>
      <c r="B84" s="116" t="s">
        <v>127</v>
      </c>
      <c r="C84" s="16">
        <v>0</v>
      </c>
      <c r="D84" s="16">
        <v>0</v>
      </c>
      <c r="E84" s="16">
        <v>0</v>
      </c>
      <c r="F84" s="16">
        <v>5</v>
      </c>
      <c r="G84" s="16">
        <v>0</v>
      </c>
      <c r="H84" s="16">
        <v>0</v>
      </c>
      <c r="I84" s="16"/>
      <c r="J84" s="16">
        <v>0</v>
      </c>
      <c r="K84" s="16">
        <v>0</v>
      </c>
      <c r="L84" s="16">
        <v>0</v>
      </c>
      <c r="M84" s="16">
        <v>0</v>
      </c>
      <c r="N84" s="21">
        <f t="shared" si="30"/>
        <v>5</v>
      </c>
      <c r="O84" s="64">
        <v>46</v>
      </c>
      <c r="P84" s="236">
        <f t="shared" si="25"/>
        <v>0.10869565217391304</v>
      </c>
      <c r="Q84" s="247">
        <v>0</v>
      </c>
      <c r="R84" s="241">
        <f t="shared" si="26"/>
        <v>0</v>
      </c>
    </row>
    <row r="85" spans="1:21" x14ac:dyDescent="0.35">
      <c r="A85" s="25" t="s">
        <v>83</v>
      </c>
      <c r="B85" s="136"/>
      <c r="C85" s="219">
        <f>AVERAGE(C82:C84)</f>
        <v>0</v>
      </c>
      <c r="D85" s="219">
        <f t="shared" ref="D85:M85" si="31">AVERAGE(D82:D84)</f>
        <v>0</v>
      </c>
      <c r="E85" s="219">
        <f t="shared" si="31"/>
        <v>0</v>
      </c>
      <c r="F85" s="219">
        <f t="shared" si="31"/>
        <v>2.3333333333333335</v>
      </c>
      <c r="G85" s="219">
        <f t="shared" si="31"/>
        <v>0</v>
      </c>
      <c r="H85" s="219">
        <f t="shared" si="31"/>
        <v>0</v>
      </c>
      <c r="I85" s="219">
        <f t="shared" si="31"/>
        <v>0</v>
      </c>
      <c r="J85" s="219">
        <f t="shared" si="31"/>
        <v>0</v>
      </c>
      <c r="K85" s="219">
        <f t="shared" si="31"/>
        <v>0</v>
      </c>
      <c r="L85" s="219">
        <f t="shared" si="31"/>
        <v>0</v>
      </c>
      <c r="M85" s="225">
        <f t="shared" si="31"/>
        <v>0</v>
      </c>
      <c r="N85" s="220">
        <f>AVERAGE(N82:N84)</f>
        <v>2.3333333333333335</v>
      </c>
      <c r="O85" s="213">
        <f>SUM(O82:O84)</f>
        <v>138</v>
      </c>
      <c r="P85" s="237">
        <f>(N85/O85)*1</f>
        <v>1.6908212560386476E-2</v>
      </c>
      <c r="Q85" s="248">
        <f>AVERAGE(Q82:Q84)</f>
        <v>1</v>
      </c>
      <c r="R85" s="324">
        <f>(Q85/O85)*1</f>
        <v>7.246376811594203E-3</v>
      </c>
      <c r="S85" s="4" t="s">
        <v>144</v>
      </c>
      <c r="T85" s="50"/>
      <c r="U85" s="50"/>
    </row>
    <row r="86" spans="1:21" x14ac:dyDescent="0.35"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96"/>
      <c r="Q86" s="16"/>
      <c r="R86" s="58"/>
    </row>
    <row r="87" spans="1:21" x14ac:dyDescent="0.35">
      <c r="Q87" s="16"/>
    </row>
    <row r="88" spans="1:21" x14ac:dyDescent="0.35">
      <c r="N88" s="29"/>
    </row>
    <row r="95" spans="1:21" x14ac:dyDescent="0.35">
      <c r="B95" s="162"/>
    </row>
    <row r="96" spans="1:21" x14ac:dyDescent="0.35">
      <c r="B96" s="163"/>
    </row>
  </sheetData>
  <printOptions gridLines="1"/>
  <pageMargins left="0.25" right="0.25" top="0.75" bottom="0.75" header="0.3" footer="0.3"/>
  <pageSetup paperSize="9" scale="66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404CE-19C2-4483-91E6-D6F137865700}">
  <sheetPr>
    <tabColor rgb="FF30DCEE"/>
    <pageSetUpPr fitToPage="1"/>
  </sheetPr>
  <dimension ref="A1:AB87"/>
  <sheetViews>
    <sheetView topLeftCell="D1" zoomScale="60" zoomScaleNormal="60" workbookViewId="0">
      <selection activeCell="R5" sqref="R5"/>
    </sheetView>
  </sheetViews>
  <sheetFormatPr defaultColWidth="8.81640625" defaultRowHeight="14.5" x14ac:dyDescent="0.35"/>
  <cols>
    <col min="1" max="1" width="13.453125" customWidth="1"/>
    <col min="2" max="2" width="60.6328125" customWidth="1"/>
    <col min="3" max="3" width="6.54296875" customWidth="1"/>
    <col min="4" max="4" width="10.1796875" customWidth="1"/>
    <col min="5" max="5" width="10.54296875" customWidth="1"/>
    <col min="6" max="6" width="12.26953125" customWidth="1"/>
    <col min="7" max="7" width="9.81640625" customWidth="1"/>
    <col min="8" max="8" width="13" customWidth="1"/>
    <col min="9" max="9" width="10.54296875" customWidth="1"/>
    <col min="10" max="10" width="7" bestFit="1" customWidth="1"/>
    <col min="11" max="11" width="11" customWidth="1"/>
    <col min="12" max="13" width="6.54296875" customWidth="1"/>
    <col min="14" max="14" width="20.54296875" customWidth="1"/>
    <col min="15" max="15" width="23.7265625" customWidth="1"/>
    <col min="27" max="27" width="26.36328125" customWidth="1"/>
  </cols>
  <sheetData>
    <row r="1" spans="1:28" ht="26" x14ac:dyDescent="0.6">
      <c r="A1" s="30" t="s">
        <v>132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28" ht="18.5" x14ac:dyDescent="0.45">
      <c r="A2" s="5" t="s">
        <v>112</v>
      </c>
      <c r="B2" s="4"/>
      <c r="C2" s="6" t="s">
        <v>139</v>
      </c>
      <c r="D2" s="7"/>
      <c r="E2" s="6"/>
      <c r="F2" s="6"/>
      <c r="G2" s="6"/>
      <c r="H2" s="6"/>
      <c r="I2" s="6"/>
      <c r="J2" s="6"/>
      <c r="K2" s="6"/>
      <c r="L2" s="6"/>
      <c r="M2" s="6"/>
      <c r="N2" s="8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8" s="9" customFormat="1" ht="32.25" customHeight="1" x14ac:dyDescent="0.35">
      <c r="A3" s="9" t="s">
        <v>1</v>
      </c>
      <c r="B3" s="9" t="s">
        <v>97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 t="s">
        <v>3</v>
      </c>
      <c r="I3" s="10" t="s">
        <v>4</v>
      </c>
      <c r="J3" s="10" t="s">
        <v>5</v>
      </c>
      <c r="K3" s="10" t="s">
        <v>6</v>
      </c>
      <c r="L3" s="10">
        <v>9</v>
      </c>
      <c r="M3" s="10" t="s">
        <v>7</v>
      </c>
      <c r="N3" s="11" t="s">
        <v>130</v>
      </c>
    </row>
    <row r="4" spans="1:28" x14ac:dyDescent="0.35">
      <c r="A4" s="47" t="s">
        <v>102</v>
      </c>
      <c r="B4" s="60" t="s">
        <v>9</v>
      </c>
      <c r="C4" s="169">
        <v>3.64</v>
      </c>
      <c r="D4" s="170">
        <v>3.49</v>
      </c>
      <c r="E4" s="170">
        <v>5</v>
      </c>
      <c r="F4" s="170">
        <v>7.4</v>
      </c>
      <c r="G4" s="170">
        <v>14.28</v>
      </c>
      <c r="H4" s="170">
        <v>1.6</v>
      </c>
      <c r="I4" s="170">
        <v>4</v>
      </c>
      <c r="J4" s="170">
        <v>0</v>
      </c>
      <c r="K4" s="170">
        <v>0</v>
      </c>
      <c r="L4" s="170">
        <v>0</v>
      </c>
      <c r="M4" s="170">
        <v>0</v>
      </c>
      <c r="N4" s="252">
        <f>SUM(C4:M4)</f>
        <v>39.410000000000004</v>
      </c>
      <c r="Q4" s="151" t="s">
        <v>128</v>
      </c>
      <c r="R4" s="320"/>
      <c r="S4" s="320"/>
      <c r="T4" s="320"/>
      <c r="U4" s="320"/>
      <c r="V4" s="320"/>
      <c r="W4" s="320"/>
      <c r="X4" s="320"/>
      <c r="Y4" s="320"/>
      <c r="Z4" s="320"/>
      <c r="AA4" s="128"/>
      <c r="AB4" s="9"/>
    </row>
    <row r="5" spans="1:28" x14ac:dyDescent="0.35">
      <c r="A5" s="64"/>
      <c r="B5" s="13" t="s">
        <v>10</v>
      </c>
      <c r="C5" s="186">
        <v>0</v>
      </c>
      <c r="D5" s="16">
        <v>0</v>
      </c>
      <c r="E5" s="16">
        <v>14.1</v>
      </c>
      <c r="F5" s="16">
        <v>21.89</v>
      </c>
      <c r="G5" s="16">
        <v>29.35</v>
      </c>
      <c r="H5" s="16">
        <v>3</v>
      </c>
      <c r="I5" s="16">
        <v>3.8</v>
      </c>
      <c r="J5" s="16">
        <v>1</v>
      </c>
      <c r="K5" s="16">
        <v>0</v>
      </c>
      <c r="L5" s="16">
        <v>0</v>
      </c>
      <c r="M5" s="16">
        <v>0</v>
      </c>
      <c r="N5" s="253">
        <f t="shared" ref="N5:N8" si="0">SUM(C5:M5)</f>
        <v>73.14</v>
      </c>
      <c r="Q5" s="321">
        <v>1</v>
      </c>
      <c r="R5" s="16" t="s">
        <v>141</v>
      </c>
      <c r="S5" s="16"/>
      <c r="T5" s="16"/>
      <c r="U5" s="16"/>
      <c r="V5" s="16"/>
      <c r="W5" s="16"/>
      <c r="X5" s="16"/>
      <c r="Y5" s="16"/>
      <c r="Z5" s="16"/>
      <c r="AA5" s="19"/>
      <c r="AB5" s="16"/>
    </row>
    <row r="6" spans="1:28" x14ac:dyDescent="0.35">
      <c r="A6" s="64"/>
      <c r="B6" s="13" t="s">
        <v>11</v>
      </c>
      <c r="C6" s="186">
        <v>0</v>
      </c>
      <c r="D6" s="16">
        <v>0</v>
      </c>
      <c r="E6" s="16">
        <v>8</v>
      </c>
      <c r="F6" s="16">
        <v>11</v>
      </c>
      <c r="G6" s="16">
        <v>17.3</v>
      </c>
      <c r="H6" s="16">
        <v>2.8</v>
      </c>
      <c r="I6" s="16">
        <v>1</v>
      </c>
      <c r="J6" s="16">
        <v>0.72</v>
      </c>
      <c r="K6" s="16">
        <v>0</v>
      </c>
      <c r="L6" s="16">
        <v>0</v>
      </c>
      <c r="M6" s="16">
        <v>0</v>
      </c>
      <c r="N6" s="253">
        <f t="shared" si="0"/>
        <v>40.819999999999993</v>
      </c>
      <c r="Q6" s="322"/>
      <c r="R6" s="148" t="s">
        <v>153</v>
      </c>
      <c r="S6" s="148"/>
      <c r="T6" s="148"/>
      <c r="U6" s="148"/>
      <c r="V6" s="148"/>
      <c r="W6" s="148"/>
      <c r="X6" s="148"/>
      <c r="Y6" s="148"/>
      <c r="Z6" s="148"/>
      <c r="AA6" s="149"/>
      <c r="AB6" s="16"/>
    </row>
    <row r="7" spans="1:28" x14ac:dyDescent="0.35">
      <c r="A7" s="64"/>
      <c r="B7" s="13" t="s">
        <v>12</v>
      </c>
      <c r="C7" s="186">
        <v>0</v>
      </c>
      <c r="D7" s="16">
        <v>0</v>
      </c>
      <c r="E7" s="16">
        <v>11</v>
      </c>
      <c r="F7" s="16">
        <v>19.64</v>
      </c>
      <c r="G7" s="16">
        <v>8.86</v>
      </c>
      <c r="H7" s="16">
        <v>2</v>
      </c>
      <c r="I7" s="16">
        <v>1</v>
      </c>
      <c r="J7" s="16">
        <v>0</v>
      </c>
      <c r="K7" s="16">
        <v>0</v>
      </c>
      <c r="L7" s="16">
        <v>0</v>
      </c>
      <c r="M7" s="16">
        <v>0</v>
      </c>
      <c r="N7" s="253">
        <f t="shared" si="0"/>
        <v>42.5</v>
      </c>
      <c r="Q7" s="319"/>
      <c r="R7" s="127"/>
      <c r="S7" s="4"/>
      <c r="T7" s="4"/>
      <c r="U7" s="4"/>
      <c r="V7" s="4"/>
      <c r="W7" s="4"/>
      <c r="X7" s="4"/>
      <c r="Y7" s="4"/>
      <c r="Z7" s="4"/>
      <c r="AA7" s="4"/>
      <c r="AB7" s="16"/>
    </row>
    <row r="8" spans="1:28" x14ac:dyDescent="0.35">
      <c r="A8" s="64"/>
      <c r="B8" s="14" t="s">
        <v>13</v>
      </c>
      <c r="C8" s="186">
        <v>0</v>
      </c>
      <c r="D8" s="16">
        <v>0</v>
      </c>
      <c r="E8" s="16">
        <v>5</v>
      </c>
      <c r="F8" s="16">
        <v>17.600000000000001</v>
      </c>
      <c r="G8" s="16">
        <v>11.4</v>
      </c>
      <c r="H8" s="16">
        <v>4</v>
      </c>
      <c r="I8" s="16">
        <v>1</v>
      </c>
      <c r="J8" s="16">
        <v>0</v>
      </c>
      <c r="K8" s="16">
        <v>0</v>
      </c>
      <c r="L8" s="16">
        <v>0</v>
      </c>
      <c r="M8" s="16">
        <v>0</v>
      </c>
      <c r="N8" s="253">
        <f t="shared" si="0"/>
        <v>39</v>
      </c>
      <c r="Q8" s="319"/>
      <c r="R8" s="4"/>
      <c r="S8" s="4"/>
      <c r="T8" s="4"/>
      <c r="U8" s="4"/>
      <c r="V8" s="4"/>
      <c r="W8" s="4"/>
      <c r="X8" s="4"/>
      <c r="Y8" s="4"/>
      <c r="Z8" s="4"/>
      <c r="AA8" s="4"/>
      <c r="AB8" s="16"/>
    </row>
    <row r="9" spans="1:28" s="16" customFormat="1" x14ac:dyDescent="0.35">
      <c r="A9" s="64"/>
      <c r="B9" s="63" t="s">
        <v>14</v>
      </c>
      <c r="C9" s="132">
        <f>SUM(C4:C8)</f>
        <v>3.64</v>
      </c>
      <c r="D9" s="226">
        <f t="shared" ref="D9:N9" si="1">SUM(D4:D8)</f>
        <v>3.49</v>
      </c>
      <c r="E9" s="226">
        <f t="shared" si="1"/>
        <v>43.1</v>
      </c>
      <c r="F9" s="226">
        <f t="shared" si="1"/>
        <v>77.53</v>
      </c>
      <c r="G9" s="226">
        <f t="shared" si="1"/>
        <v>81.190000000000012</v>
      </c>
      <c r="H9" s="226">
        <f t="shared" si="1"/>
        <v>13.399999999999999</v>
      </c>
      <c r="I9" s="226">
        <f t="shared" si="1"/>
        <v>10.8</v>
      </c>
      <c r="J9" s="226">
        <f t="shared" si="1"/>
        <v>1.72</v>
      </c>
      <c r="K9" s="226">
        <f t="shared" si="1"/>
        <v>0</v>
      </c>
      <c r="L9" s="226">
        <f t="shared" si="1"/>
        <v>0</v>
      </c>
      <c r="M9" s="226">
        <f t="shared" si="1"/>
        <v>0</v>
      </c>
      <c r="N9" s="228">
        <f t="shared" si="1"/>
        <v>234.87</v>
      </c>
      <c r="Q9" s="319"/>
      <c r="R9" s="127"/>
      <c r="S9" s="4"/>
      <c r="T9" s="4"/>
      <c r="U9" s="4"/>
      <c r="V9" s="4"/>
      <c r="W9" s="4"/>
      <c r="X9" s="4"/>
      <c r="Y9" s="4"/>
      <c r="Z9" s="4"/>
      <c r="AA9" s="4"/>
    </row>
    <row r="10" spans="1:28" x14ac:dyDescent="0.35">
      <c r="A10" s="64"/>
      <c r="B10" s="137" t="s">
        <v>15</v>
      </c>
      <c r="C10" s="16">
        <v>4</v>
      </c>
      <c r="D10" s="16">
        <v>0</v>
      </c>
      <c r="E10" s="16">
        <v>12</v>
      </c>
      <c r="F10" s="16">
        <v>14</v>
      </c>
      <c r="G10" s="16">
        <v>15.8</v>
      </c>
      <c r="H10" s="16">
        <v>9.17</v>
      </c>
      <c r="I10" s="16">
        <v>1</v>
      </c>
      <c r="J10" s="16">
        <v>0</v>
      </c>
      <c r="K10" s="16">
        <v>0</v>
      </c>
      <c r="L10" s="16">
        <v>0</v>
      </c>
      <c r="M10" s="16">
        <v>0</v>
      </c>
      <c r="N10" s="254">
        <f>SUM(C10:M10)</f>
        <v>55.97</v>
      </c>
      <c r="Q10" s="9"/>
      <c r="R10" s="127"/>
      <c r="S10" s="4"/>
      <c r="T10" s="4"/>
      <c r="U10" s="4"/>
      <c r="V10" s="4"/>
      <c r="W10" s="4"/>
      <c r="X10" s="4"/>
      <c r="Y10" s="4"/>
      <c r="Z10" s="4"/>
      <c r="AA10" s="4"/>
      <c r="AB10" s="16"/>
    </row>
    <row r="11" spans="1:28" x14ac:dyDescent="0.35">
      <c r="A11" s="64"/>
      <c r="B11" s="118" t="s">
        <v>126</v>
      </c>
      <c r="C11" s="317"/>
      <c r="D11" s="317"/>
      <c r="E11" s="317"/>
      <c r="F11" s="317"/>
      <c r="G11" s="317"/>
      <c r="H11" s="317"/>
      <c r="I11" s="317"/>
      <c r="J11" s="317"/>
      <c r="K11" s="317"/>
      <c r="L11" s="317"/>
      <c r="M11" s="317"/>
      <c r="N11" s="318">
        <f t="shared" ref="N11:N14" si="2">SUM(C11:M11)</f>
        <v>0</v>
      </c>
      <c r="O11" s="4" t="s">
        <v>140</v>
      </c>
      <c r="R11" s="127"/>
      <c r="S11" s="4"/>
      <c r="T11" s="4"/>
      <c r="U11" s="4"/>
      <c r="V11" s="4"/>
      <c r="W11" s="4"/>
      <c r="X11" s="4"/>
      <c r="Y11" s="4"/>
      <c r="Z11" s="4"/>
      <c r="AA11" s="4"/>
      <c r="AB11" s="16"/>
    </row>
    <row r="12" spans="1:28" x14ac:dyDescent="0.35">
      <c r="A12" s="64"/>
      <c r="B12" s="138" t="s">
        <v>16</v>
      </c>
      <c r="C12" s="16">
        <v>0</v>
      </c>
      <c r="D12" s="16">
        <v>0</v>
      </c>
      <c r="E12" s="16">
        <v>15.75</v>
      </c>
      <c r="F12" s="16">
        <v>38.450000000000003</v>
      </c>
      <c r="G12" s="16">
        <v>14.7</v>
      </c>
      <c r="H12" s="16">
        <v>3.8</v>
      </c>
      <c r="I12" s="16">
        <v>2</v>
      </c>
      <c r="J12" s="16">
        <v>1</v>
      </c>
      <c r="K12" s="16">
        <v>0</v>
      </c>
      <c r="L12" s="16">
        <v>0</v>
      </c>
      <c r="M12" s="16">
        <v>0</v>
      </c>
      <c r="N12" s="254">
        <f t="shared" si="2"/>
        <v>75.7</v>
      </c>
    </row>
    <row r="13" spans="1:28" x14ac:dyDescent="0.35">
      <c r="A13" s="64"/>
      <c r="B13" s="138" t="s">
        <v>17</v>
      </c>
      <c r="C13" s="16">
        <v>0</v>
      </c>
      <c r="D13" s="16">
        <v>1</v>
      </c>
      <c r="E13" s="16">
        <v>4.8</v>
      </c>
      <c r="F13" s="16">
        <v>4.8</v>
      </c>
      <c r="G13" s="16">
        <v>6.4</v>
      </c>
      <c r="H13" s="16">
        <v>2</v>
      </c>
      <c r="I13" s="16">
        <v>2</v>
      </c>
      <c r="J13" s="16">
        <v>0</v>
      </c>
      <c r="K13" s="16">
        <v>0</v>
      </c>
      <c r="L13" s="16">
        <v>0</v>
      </c>
      <c r="M13" s="16">
        <v>0</v>
      </c>
      <c r="N13" s="254">
        <f t="shared" si="2"/>
        <v>21</v>
      </c>
    </row>
    <row r="14" spans="1:28" x14ac:dyDescent="0.35">
      <c r="A14" s="64"/>
      <c r="B14" s="138" t="s">
        <v>18</v>
      </c>
      <c r="C14" s="16">
        <v>0</v>
      </c>
      <c r="D14" s="16">
        <v>3</v>
      </c>
      <c r="E14" s="16">
        <v>5</v>
      </c>
      <c r="F14" s="16">
        <v>11.27</v>
      </c>
      <c r="G14" s="16">
        <v>10.8</v>
      </c>
      <c r="H14" s="16">
        <v>4.6100000000000003</v>
      </c>
      <c r="I14" s="16">
        <v>0</v>
      </c>
      <c r="J14" s="16">
        <v>0.91</v>
      </c>
      <c r="K14" s="16">
        <v>1</v>
      </c>
      <c r="L14" s="16">
        <v>0</v>
      </c>
      <c r="M14" s="16">
        <v>0</v>
      </c>
      <c r="N14" s="254">
        <f t="shared" si="2"/>
        <v>36.589999999999996</v>
      </c>
    </row>
    <row r="15" spans="1:28" s="16" customFormat="1" x14ac:dyDescent="0.35">
      <c r="A15" s="64"/>
      <c r="B15" s="139" t="s">
        <v>19</v>
      </c>
      <c r="C15" s="219">
        <f>SUM(C10:C14)</f>
        <v>4</v>
      </c>
      <c r="D15" s="55">
        <f t="shared" ref="D15:M15" si="3">SUM(D10:D14)</f>
        <v>4</v>
      </c>
      <c r="E15" s="55">
        <f t="shared" si="3"/>
        <v>37.549999999999997</v>
      </c>
      <c r="F15" s="55">
        <f t="shared" si="3"/>
        <v>68.52</v>
      </c>
      <c r="G15" s="55">
        <f t="shared" si="3"/>
        <v>47.7</v>
      </c>
      <c r="H15" s="55">
        <f t="shared" si="3"/>
        <v>19.579999999999998</v>
      </c>
      <c r="I15" s="55">
        <f t="shared" si="3"/>
        <v>5</v>
      </c>
      <c r="J15" s="55">
        <f t="shared" si="3"/>
        <v>1.9100000000000001</v>
      </c>
      <c r="K15" s="55">
        <f t="shared" si="3"/>
        <v>1</v>
      </c>
      <c r="L15" s="55">
        <f t="shared" si="3"/>
        <v>0</v>
      </c>
      <c r="M15" s="55">
        <f t="shared" si="3"/>
        <v>0</v>
      </c>
      <c r="N15" s="228">
        <f>SUM(N10:N14)</f>
        <v>189.26000000000002</v>
      </c>
    </row>
    <row r="16" spans="1:28" x14ac:dyDescent="0.35">
      <c r="A16" s="64"/>
      <c r="B16" s="138" t="s">
        <v>20</v>
      </c>
      <c r="C16" s="16">
        <v>7.68</v>
      </c>
      <c r="D16" s="16">
        <v>0</v>
      </c>
      <c r="E16" s="16">
        <v>15</v>
      </c>
      <c r="F16" s="16">
        <v>19.5</v>
      </c>
      <c r="G16" s="16">
        <v>12.19</v>
      </c>
      <c r="H16" s="16">
        <v>3</v>
      </c>
      <c r="I16" s="16">
        <v>3</v>
      </c>
      <c r="J16" s="16">
        <v>0</v>
      </c>
      <c r="K16" s="16">
        <v>0</v>
      </c>
      <c r="L16" s="16">
        <v>0</v>
      </c>
      <c r="M16" s="16">
        <v>0</v>
      </c>
      <c r="N16" s="254">
        <f>SUM(C16:M16)</f>
        <v>60.37</v>
      </c>
    </row>
    <row r="17" spans="1:26" x14ac:dyDescent="0.35">
      <c r="A17" s="64"/>
      <c r="B17" s="138" t="s">
        <v>21</v>
      </c>
      <c r="C17" s="16">
        <v>1</v>
      </c>
      <c r="D17" s="16">
        <v>0</v>
      </c>
      <c r="E17" s="16">
        <v>30.5</v>
      </c>
      <c r="F17" s="16">
        <v>53.8</v>
      </c>
      <c r="G17" s="16">
        <v>22.2</v>
      </c>
      <c r="H17" s="16">
        <v>4.8</v>
      </c>
      <c r="I17" s="16">
        <v>2</v>
      </c>
      <c r="J17" s="16">
        <v>0</v>
      </c>
      <c r="K17" s="16">
        <v>0</v>
      </c>
      <c r="L17" s="16">
        <v>0</v>
      </c>
      <c r="M17" s="16">
        <v>0</v>
      </c>
      <c r="N17" s="254">
        <f t="shared" ref="N17:N18" si="4">SUM(C17:M17)</f>
        <v>114.3</v>
      </c>
    </row>
    <row r="18" spans="1:26" x14ac:dyDescent="0.35">
      <c r="A18" s="64"/>
      <c r="B18" s="138" t="s">
        <v>22</v>
      </c>
      <c r="C18" s="16">
        <v>2.85</v>
      </c>
      <c r="D18" s="16">
        <v>4</v>
      </c>
      <c r="E18" s="16">
        <v>45</v>
      </c>
      <c r="F18" s="16">
        <v>48.01</v>
      </c>
      <c r="G18" s="16">
        <v>17.850000000000001</v>
      </c>
      <c r="H18" s="16">
        <v>2.98</v>
      </c>
      <c r="I18" s="16">
        <v>2.92</v>
      </c>
      <c r="J18" s="16">
        <v>1</v>
      </c>
      <c r="K18" s="16">
        <v>0</v>
      </c>
      <c r="L18" s="16">
        <v>0</v>
      </c>
      <c r="M18" s="16">
        <v>0</v>
      </c>
      <c r="N18" s="254">
        <f t="shared" si="4"/>
        <v>124.61000000000001</v>
      </c>
      <c r="Z18" s="156"/>
    </row>
    <row r="19" spans="1:26" s="16" customFormat="1" x14ac:dyDescent="0.35">
      <c r="A19" s="64"/>
      <c r="B19" s="139" t="s">
        <v>23</v>
      </c>
      <c r="C19" s="219">
        <f>SUM(C16:C18)</f>
        <v>11.53</v>
      </c>
      <c r="D19" s="55">
        <f t="shared" ref="D19:M19" si="5">SUM(D16:D18)</f>
        <v>4</v>
      </c>
      <c r="E19" s="55">
        <f t="shared" si="5"/>
        <v>90.5</v>
      </c>
      <c r="F19" s="55">
        <f t="shared" si="5"/>
        <v>121.31</v>
      </c>
      <c r="G19" s="55">
        <f t="shared" si="5"/>
        <v>52.24</v>
      </c>
      <c r="H19" s="55">
        <f t="shared" si="5"/>
        <v>10.78</v>
      </c>
      <c r="I19" s="55">
        <f t="shared" si="5"/>
        <v>7.92</v>
      </c>
      <c r="J19" s="55">
        <f t="shared" si="5"/>
        <v>1</v>
      </c>
      <c r="K19" s="55">
        <f t="shared" si="5"/>
        <v>0</v>
      </c>
      <c r="L19" s="55">
        <f t="shared" si="5"/>
        <v>0</v>
      </c>
      <c r="M19" s="55">
        <f t="shared" si="5"/>
        <v>0</v>
      </c>
      <c r="N19" s="228">
        <f>SUM(N16:N18)</f>
        <v>299.27999999999997</v>
      </c>
    </row>
    <row r="20" spans="1:26" x14ac:dyDescent="0.35">
      <c r="A20" s="64"/>
      <c r="B20" s="138" t="s">
        <v>24</v>
      </c>
      <c r="C20" s="16">
        <v>3</v>
      </c>
      <c r="D20" s="16">
        <v>0</v>
      </c>
      <c r="E20" s="16">
        <v>18.53</v>
      </c>
      <c r="F20" s="16">
        <v>27.87</v>
      </c>
      <c r="G20" s="16">
        <v>18.420000000000002</v>
      </c>
      <c r="H20" s="16">
        <v>7.45</v>
      </c>
      <c r="I20" s="16">
        <v>3.8</v>
      </c>
      <c r="J20" s="16">
        <v>0</v>
      </c>
      <c r="K20" s="16">
        <v>0</v>
      </c>
      <c r="L20" s="16">
        <v>0</v>
      </c>
      <c r="M20" s="16">
        <v>0</v>
      </c>
      <c r="N20" s="254">
        <f>SUM(C20:M20)</f>
        <v>79.070000000000007</v>
      </c>
    </row>
    <row r="21" spans="1:26" x14ac:dyDescent="0.35">
      <c r="A21" s="64"/>
      <c r="B21" s="138" t="s">
        <v>25</v>
      </c>
      <c r="C21" s="16">
        <v>0</v>
      </c>
      <c r="D21" s="16">
        <v>0</v>
      </c>
      <c r="E21" s="16">
        <v>44.91</v>
      </c>
      <c r="F21" s="16">
        <v>90.8</v>
      </c>
      <c r="G21" s="16">
        <v>39.86</v>
      </c>
      <c r="H21" s="16">
        <v>18.600000000000001</v>
      </c>
      <c r="I21" s="16">
        <v>3</v>
      </c>
      <c r="J21" s="16">
        <v>1</v>
      </c>
      <c r="K21" s="16">
        <v>0</v>
      </c>
      <c r="L21" s="16">
        <v>0</v>
      </c>
      <c r="M21" s="16">
        <v>0</v>
      </c>
      <c r="N21" s="254">
        <f t="shared" ref="N21:N22" si="6">SUM(C21:M21)</f>
        <v>198.17</v>
      </c>
    </row>
    <row r="22" spans="1:26" x14ac:dyDescent="0.35">
      <c r="A22" s="64"/>
      <c r="B22" s="138" t="s">
        <v>26</v>
      </c>
      <c r="C22" s="16">
        <v>0</v>
      </c>
      <c r="D22" s="16">
        <v>0</v>
      </c>
      <c r="E22" s="16">
        <v>40</v>
      </c>
      <c r="F22" s="16">
        <v>52</v>
      </c>
      <c r="G22" s="16">
        <v>34</v>
      </c>
      <c r="H22" s="16">
        <v>13</v>
      </c>
      <c r="I22" s="16">
        <v>9</v>
      </c>
      <c r="J22" s="16">
        <v>1</v>
      </c>
      <c r="K22" s="16">
        <v>0</v>
      </c>
      <c r="L22" s="16">
        <v>0</v>
      </c>
      <c r="M22" s="16">
        <v>0</v>
      </c>
      <c r="N22" s="254">
        <f t="shared" si="6"/>
        <v>149</v>
      </c>
    </row>
    <row r="23" spans="1:26" s="16" customFormat="1" x14ac:dyDescent="0.35">
      <c r="A23" s="64"/>
      <c r="B23" s="139" t="s">
        <v>27</v>
      </c>
      <c r="C23" s="219">
        <f>SUM(C20:C22)</f>
        <v>3</v>
      </c>
      <c r="D23" s="55">
        <f t="shared" ref="D23:M23" si="7">SUM(D20:D22)</f>
        <v>0</v>
      </c>
      <c r="E23" s="55">
        <f t="shared" si="7"/>
        <v>103.44</v>
      </c>
      <c r="F23" s="55">
        <f t="shared" si="7"/>
        <v>170.67000000000002</v>
      </c>
      <c r="G23" s="55">
        <f t="shared" si="7"/>
        <v>92.28</v>
      </c>
      <c r="H23" s="55">
        <f t="shared" si="7"/>
        <v>39.049999999999997</v>
      </c>
      <c r="I23" s="55">
        <f t="shared" si="7"/>
        <v>15.8</v>
      </c>
      <c r="J23" s="55">
        <f t="shared" si="7"/>
        <v>2</v>
      </c>
      <c r="K23" s="55">
        <f t="shared" si="7"/>
        <v>0</v>
      </c>
      <c r="L23" s="55">
        <f t="shared" si="7"/>
        <v>0</v>
      </c>
      <c r="M23" s="55">
        <f t="shared" si="7"/>
        <v>0</v>
      </c>
      <c r="N23" s="228">
        <f>SUM(N20:N22)</f>
        <v>426.24</v>
      </c>
    </row>
    <row r="24" spans="1:26" x14ac:dyDescent="0.35">
      <c r="A24" s="64"/>
      <c r="B24" s="138" t="s">
        <v>28</v>
      </c>
      <c r="C24" s="16">
        <v>0</v>
      </c>
      <c r="D24" s="16">
        <v>0</v>
      </c>
      <c r="E24" s="16">
        <v>3.4</v>
      </c>
      <c r="F24" s="16">
        <v>4.5999999999999996</v>
      </c>
      <c r="G24" s="16">
        <v>7</v>
      </c>
      <c r="H24" s="16">
        <v>3</v>
      </c>
      <c r="I24" s="16">
        <v>0</v>
      </c>
      <c r="J24" s="16">
        <v>1</v>
      </c>
      <c r="K24" s="16">
        <v>0</v>
      </c>
      <c r="L24" s="16">
        <v>0</v>
      </c>
      <c r="M24" s="16">
        <v>0</v>
      </c>
      <c r="N24" s="254">
        <f>SUM(C24:M24)</f>
        <v>19</v>
      </c>
    </row>
    <row r="25" spans="1:26" x14ac:dyDescent="0.35">
      <c r="A25" s="64"/>
      <c r="B25" s="138" t="s">
        <v>29</v>
      </c>
      <c r="C25" s="16"/>
      <c r="D25" s="16">
        <v>0.96</v>
      </c>
      <c r="E25" s="16">
        <v>14</v>
      </c>
      <c r="F25" s="16">
        <v>15.49</v>
      </c>
      <c r="G25" s="16">
        <v>20.3</v>
      </c>
      <c r="H25" s="16">
        <v>8.01</v>
      </c>
      <c r="I25" s="16">
        <v>1</v>
      </c>
      <c r="J25" s="16">
        <v>1</v>
      </c>
      <c r="K25" s="16"/>
      <c r="L25" s="16"/>
      <c r="M25" s="16"/>
      <c r="N25" s="254">
        <f t="shared" ref="N25:N29" si="8">SUM(C25:M25)</f>
        <v>60.76</v>
      </c>
    </row>
    <row r="26" spans="1:26" x14ac:dyDescent="0.35">
      <c r="A26" s="64"/>
      <c r="B26" s="138" t="s">
        <v>30</v>
      </c>
      <c r="C26" s="16">
        <v>6</v>
      </c>
      <c r="D26" s="16">
        <v>4</v>
      </c>
      <c r="E26" s="16">
        <v>19</v>
      </c>
      <c r="F26" s="16">
        <v>20.2</v>
      </c>
      <c r="G26" s="16">
        <v>15.6</v>
      </c>
      <c r="H26" s="16">
        <v>8.6</v>
      </c>
      <c r="I26" s="16">
        <v>1</v>
      </c>
      <c r="J26" s="16">
        <v>1</v>
      </c>
      <c r="K26" s="16"/>
      <c r="L26" s="16"/>
      <c r="M26" s="16"/>
      <c r="N26" s="255">
        <f t="shared" si="8"/>
        <v>75.399999999999991</v>
      </c>
      <c r="O26" s="157"/>
      <c r="P26" s="4"/>
    </row>
    <row r="27" spans="1:26" x14ac:dyDescent="0.35">
      <c r="A27" s="64"/>
      <c r="B27" s="138" t="s">
        <v>31</v>
      </c>
      <c r="C27" s="16">
        <v>0</v>
      </c>
      <c r="D27" s="16">
        <v>0</v>
      </c>
      <c r="E27" s="16">
        <v>6.5</v>
      </c>
      <c r="F27" s="16">
        <v>4</v>
      </c>
      <c r="G27" s="16">
        <v>7.9</v>
      </c>
      <c r="H27" s="16">
        <v>6.2</v>
      </c>
      <c r="I27" s="16">
        <v>1</v>
      </c>
      <c r="J27" s="16">
        <v>0</v>
      </c>
      <c r="K27" s="16">
        <v>0</v>
      </c>
      <c r="L27" s="16">
        <v>0</v>
      </c>
      <c r="M27" s="16">
        <v>0</v>
      </c>
      <c r="N27" s="254">
        <f t="shared" si="8"/>
        <v>25.599999999999998</v>
      </c>
    </row>
    <row r="28" spans="1:26" x14ac:dyDescent="0.35">
      <c r="A28" s="64"/>
      <c r="B28" s="138" t="s">
        <v>32</v>
      </c>
      <c r="C28" s="16"/>
      <c r="D28" s="16">
        <v>0</v>
      </c>
      <c r="E28" s="16">
        <v>5</v>
      </c>
      <c r="F28" s="16">
        <v>4</v>
      </c>
      <c r="G28" s="16">
        <v>11.51</v>
      </c>
      <c r="H28" s="16">
        <v>4.5999999999999996</v>
      </c>
      <c r="I28" s="16">
        <v>1</v>
      </c>
      <c r="J28" s="16">
        <v>0</v>
      </c>
      <c r="K28" s="16">
        <v>0</v>
      </c>
      <c r="L28" s="16">
        <v>0</v>
      </c>
      <c r="M28" s="16"/>
      <c r="N28" s="254">
        <f t="shared" si="8"/>
        <v>26.11</v>
      </c>
    </row>
    <row r="29" spans="1:26" x14ac:dyDescent="0.35">
      <c r="A29" s="64"/>
      <c r="B29" s="138" t="s">
        <v>33</v>
      </c>
      <c r="C29" s="16">
        <v>0</v>
      </c>
      <c r="D29" s="16">
        <v>0</v>
      </c>
      <c r="E29" s="16">
        <v>20.6</v>
      </c>
      <c r="F29" s="16">
        <v>24.45</v>
      </c>
      <c r="G29" s="16">
        <v>37.85</v>
      </c>
      <c r="H29" s="16">
        <v>25.78</v>
      </c>
      <c r="I29" s="16">
        <v>6</v>
      </c>
      <c r="J29" s="16">
        <v>6</v>
      </c>
      <c r="K29" s="16">
        <v>0</v>
      </c>
      <c r="L29" s="16">
        <v>0</v>
      </c>
      <c r="M29" s="16">
        <v>0</v>
      </c>
      <c r="N29" s="254">
        <f t="shared" si="8"/>
        <v>120.68</v>
      </c>
      <c r="P29" s="4"/>
    </row>
    <row r="30" spans="1:26" s="16" customFormat="1" x14ac:dyDescent="0.35">
      <c r="A30" s="64"/>
      <c r="B30" s="139" t="s">
        <v>34</v>
      </c>
      <c r="C30" s="219">
        <f>SUM(C24:C29)</f>
        <v>6</v>
      </c>
      <c r="D30" s="55">
        <f t="shared" ref="D30:M30" si="9">SUM(D24:D29)</f>
        <v>4.96</v>
      </c>
      <c r="E30" s="55">
        <f t="shared" si="9"/>
        <v>68.5</v>
      </c>
      <c r="F30" s="55">
        <f t="shared" si="9"/>
        <v>72.739999999999995</v>
      </c>
      <c r="G30" s="55">
        <f t="shared" si="9"/>
        <v>100.16</v>
      </c>
      <c r="H30" s="55">
        <f t="shared" si="9"/>
        <v>56.19</v>
      </c>
      <c r="I30" s="55">
        <f t="shared" si="9"/>
        <v>10</v>
      </c>
      <c r="J30" s="55">
        <f t="shared" si="9"/>
        <v>9</v>
      </c>
      <c r="K30" s="55">
        <f t="shared" si="9"/>
        <v>0</v>
      </c>
      <c r="L30" s="55">
        <f t="shared" si="9"/>
        <v>0</v>
      </c>
      <c r="M30" s="55">
        <f t="shared" si="9"/>
        <v>0</v>
      </c>
      <c r="N30" s="228">
        <f>SUM(N24:N29)</f>
        <v>327.54999999999995</v>
      </c>
      <c r="O30" s="155"/>
      <c r="P30" s="4"/>
    </row>
    <row r="31" spans="1:26" x14ac:dyDescent="0.35">
      <c r="A31" s="64"/>
      <c r="B31" s="138" t="s">
        <v>35</v>
      </c>
      <c r="C31" s="16">
        <v>2</v>
      </c>
      <c r="D31" s="16">
        <v>1</v>
      </c>
      <c r="E31" s="16">
        <v>10.08</v>
      </c>
      <c r="F31" s="16">
        <v>37.49</v>
      </c>
      <c r="G31" s="16">
        <v>11.44</v>
      </c>
      <c r="H31" s="16">
        <v>1.75</v>
      </c>
      <c r="I31" s="16">
        <v>2</v>
      </c>
      <c r="J31" s="16">
        <v>0</v>
      </c>
      <c r="K31" s="16">
        <v>0</v>
      </c>
      <c r="L31" s="16">
        <v>0</v>
      </c>
      <c r="M31" s="16">
        <v>0</v>
      </c>
      <c r="N31" s="254">
        <f>SUM(C31:M31)</f>
        <v>65.759999999999991</v>
      </c>
    </row>
    <row r="32" spans="1:26" ht="29" x14ac:dyDescent="0.35">
      <c r="A32" s="64"/>
      <c r="B32" s="140" t="s">
        <v>124</v>
      </c>
      <c r="C32" s="16">
        <v>1</v>
      </c>
      <c r="D32" s="16">
        <v>5</v>
      </c>
      <c r="E32" s="16">
        <v>16.100000000000001</v>
      </c>
      <c r="F32" s="16">
        <v>39.090000000000003</v>
      </c>
      <c r="G32" s="16">
        <v>12.78</v>
      </c>
      <c r="H32" s="16">
        <v>7.76</v>
      </c>
      <c r="I32" s="16">
        <v>2</v>
      </c>
      <c r="J32" s="16">
        <v>0</v>
      </c>
      <c r="K32" s="16"/>
      <c r="L32" s="16"/>
      <c r="M32" s="16"/>
      <c r="N32" s="254">
        <f>SUM(C32:M32)</f>
        <v>83.73</v>
      </c>
    </row>
    <row r="33" spans="1:16" s="16" customFormat="1" x14ac:dyDescent="0.35">
      <c r="A33" s="64"/>
      <c r="B33" s="139" t="s">
        <v>36</v>
      </c>
      <c r="C33" s="219">
        <f>SUM(C31:C32)</f>
        <v>3</v>
      </c>
      <c r="D33" s="55">
        <f t="shared" ref="D33:M33" si="10">SUM(D31:D32)</f>
        <v>6</v>
      </c>
      <c r="E33" s="55">
        <f t="shared" si="10"/>
        <v>26.18</v>
      </c>
      <c r="F33" s="55">
        <f t="shared" si="10"/>
        <v>76.580000000000013</v>
      </c>
      <c r="G33" s="55">
        <f t="shared" si="10"/>
        <v>24.22</v>
      </c>
      <c r="H33" s="55">
        <f t="shared" si="10"/>
        <v>9.51</v>
      </c>
      <c r="I33" s="55">
        <f t="shared" si="10"/>
        <v>4</v>
      </c>
      <c r="J33" s="55">
        <f t="shared" si="10"/>
        <v>0</v>
      </c>
      <c r="K33" s="55">
        <f t="shared" si="10"/>
        <v>0</v>
      </c>
      <c r="L33" s="55">
        <f t="shared" si="10"/>
        <v>0</v>
      </c>
      <c r="M33" s="55">
        <f t="shared" si="10"/>
        <v>0</v>
      </c>
      <c r="N33" s="228">
        <f>SUM(N31:N32)</f>
        <v>149.49</v>
      </c>
    </row>
    <row r="34" spans="1:16" x14ac:dyDescent="0.35">
      <c r="A34" s="175"/>
      <c r="B34" s="138" t="s">
        <v>136</v>
      </c>
      <c r="C34" s="16">
        <v>1.6</v>
      </c>
      <c r="D34" s="16">
        <v>1.41</v>
      </c>
      <c r="E34" s="16">
        <v>11</v>
      </c>
      <c r="F34" s="16">
        <v>18.87</v>
      </c>
      <c r="G34" s="16">
        <v>15.95</v>
      </c>
      <c r="H34" s="16">
        <v>6.71</v>
      </c>
      <c r="I34" s="16">
        <v>1</v>
      </c>
      <c r="J34" s="16">
        <v>1</v>
      </c>
      <c r="K34" s="16"/>
      <c r="L34" s="16"/>
      <c r="M34" s="16"/>
      <c r="N34" s="253">
        <f>SUM(C34:M34)</f>
        <v>57.54</v>
      </c>
    </row>
    <row r="35" spans="1:16" x14ac:dyDescent="0.35">
      <c r="A35" s="64"/>
      <c r="B35" s="138" t="s">
        <v>37</v>
      </c>
      <c r="C35" s="16">
        <v>0</v>
      </c>
      <c r="D35" s="16">
        <v>3</v>
      </c>
      <c r="E35" s="16">
        <v>13.48</v>
      </c>
      <c r="F35" s="16">
        <v>9.9629999999999992</v>
      </c>
      <c r="G35" s="16">
        <v>14.84</v>
      </c>
      <c r="H35" s="16">
        <v>6.55</v>
      </c>
      <c r="I35" s="16">
        <v>0</v>
      </c>
      <c r="J35" s="16">
        <v>1</v>
      </c>
      <c r="K35" s="16">
        <v>0</v>
      </c>
      <c r="L35" s="16">
        <v>0</v>
      </c>
      <c r="M35" s="16">
        <v>0</v>
      </c>
      <c r="N35" s="254">
        <f>SUM(C35:M35)</f>
        <v>48.832999999999998</v>
      </c>
    </row>
    <row r="36" spans="1:16" x14ac:dyDescent="0.35">
      <c r="A36" s="64"/>
      <c r="B36" s="138" t="s">
        <v>38</v>
      </c>
      <c r="C36" s="16">
        <v>3.6</v>
      </c>
      <c r="D36" s="16">
        <v>2.35</v>
      </c>
      <c r="E36" s="16">
        <v>14.43</v>
      </c>
      <c r="F36" s="16">
        <v>23.96</v>
      </c>
      <c r="G36" s="16">
        <v>30.73</v>
      </c>
      <c r="H36" s="16">
        <v>8.57</v>
      </c>
      <c r="I36" s="16">
        <v>1.8</v>
      </c>
      <c r="J36" s="16">
        <v>0.8</v>
      </c>
      <c r="K36" s="16">
        <v>0</v>
      </c>
      <c r="L36" s="16">
        <v>0</v>
      </c>
      <c r="M36" s="16">
        <v>0</v>
      </c>
      <c r="N36" s="254">
        <f t="shared" ref="N36:N37" si="11">SUM(C36:M36)</f>
        <v>86.240000000000009</v>
      </c>
    </row>
    <row r="37" spans="1:16" x14ac:dyDescent="0.35">
      <c r="A37" s="64"/>
      <c r="B37" s="138" t="s">
        <v>39</v>
      </c>
      <c r="C37" s="16">
        <v>0</v>
      </c>
      <c r="D37" s="16">
        <v>0</v>
      </c>
      <c r="E37" s="16">
        <v>20</v>
      </c>
      <c r="F37" s="16">
        <v>28.5</v>
      </c>
      <c r="G37" s="16">
        <v>42.04</v>
      </c>
      <c r="H37" s="16">
        <v>12.6</v>
      </c>
      <c r="I37" s="16">
        <v>6.5</v>
      </c>
      <c r="J37" s="16">
        <v>1</v>
      </c>
      <c r="K37" s="16">
        <v>1</v>
      </c>
      <c r="L37" s="16"/>
      <c r="M37" s="16"/>
      <c r="N37" s="254">
        <f t="shared" si="11"/>
        <v>111.63999999999999</v>
      </c>
    </row>
    <row r="38" spans="1:16" s="16" customFormat="1" x14ac:dyDescent="0.35">
      <c r="A38" s="64"/>
      <c r="B38" s="139" t="s">
        <v>40</v>
      </c>
      <c r="C38" s="219">
        <f>SUM(C34:C37)</f>
        <v>5.2</v>
      </c>
      <c r="D38" s="219">
        <f t="shared" ref="D38:M38" si="12">SUM(D34:D37)</f>
        <v>6.76</v>
      </c>
      <c r="E38" s="219">
        <f t="shared" si="12"/>
        <v>58.91</v>
      </c>
      <c r="F38" s="219">
        <f t="shared" si="12"/>
        <v>81.293000000000006</v>
      </c>
      <c r="G38" s="219">
        <f t="shared" si="12"/>
        <v>103.56</v>
      </c>
      <c r="H38" s="219">
        <f t="shared" si="12"/>
        <v>34.43</v>
      </c>
      <c r="I38" s="219">
        <f t="shared" si="12"/>
        <v>9.3000000000000007</v>
      </c>
      <c r="J38" s="219">
        <f t="shared" si="12"/>
        <v>3.8</v>
      </c>
      <c r="K38" s="219">
        <f t="shared" si="12"/>
        <v>1</v>
      </c>
      <c r="L38" s="219">
        <f t="shared" si="12"/>
        <v>0</v>
      </c>
      <c r="M38" s="219">
        <f t="shared" si="12"/>
        <v>0</v>
      </c>
      <c r="N38" s="132">
        <f>SUM(N34:N37)</f>
        <v>304.25299999999999</v>
      </c>
      <c r="O38" s="157"/>
      <c r="P38" s="4"/>
    </row>
    <row r="39" spans="1:16" x14ac:dyDescent="0.35">
      <c r="A39" s="64"/>
      <c r="B39" s="138" t="s">
        <v>41</v>
      </c>
      <c r="C39" s="16"/>
      <c r="D39" s="16"/>
      <c r="E39" s="16">
        <v>12.6</v>
      </c>
      <c r="F39" s="16">
        <v>11.4</v>
      </c>
      <c r="G39" s="16">
        <v>14.8</v>
      </c>
      <c r="H39" s="16">
        <v>10.8</v>
      </c>
      <c r="I39" s="16">
        <v>2</v>
      </c>
      <c r="J39" s="16">
        <v>1</v>
      </c>
      <c r="K39" s="16"/>
      <c r="L39" s="16"/>
      <c r="M39" s="16"/>
      <c r="N39" s="254">
        <f>SUM(C39:M39)</f>
        <v>52.599999999999994</v>
      </c>
    </row>
    <row r="40" spans="1:16" x14ac:dyDescent="0.35">
      <c r="A40" s="64"/>
      <c r="B40" s="138" t="s">
        <v>42</v>
      </c>
      <c r="C40" s="16">
        <v>0</v>
      </c>
      <c r="D40" s="16">
        <v>0</v>
      </c>
      <c r="E40" s="16">
        <v>2</v>
      </c>
      <c r="F40" s="16">
        <v>8.6</v>
      </c>
      <c r="G40" s="16">
        <v>7.45</v>
      </c>
      <c r="H40" s="16">
        <v>1</v>
      </c>
      <c r="I40" s="16">
        <v>1.77</v>
      </c>
      <c r="J40" s="16">
        <v>0</v>
      </c>
      <c r="K40" s="16">
        <v>0</v>
      </c>
      <c r="L40" s="16">
        <v>0</v>
      </c>
      <c r="M40" s="16">
        <v>0</v>
      </c>
      <c r="N40" s="254">
        <f t="shared" ref="N40:N46" si="13">SUM(C40:M40)</f>
        <v>20.82</v>
      </c>
    </row>
    <row r="41" spans="1:16" x14ac:dyDescent="0.35">
      <c r="A41" s="64"/>
      <c r="B41" s="138" t="s">
        <v>43</v>
      </c>
      <c r="C41" s="16">
        <v>0</v>
      </c>
      <c r="D41" s="16">
        <v>0.8</v>
      </c>
      <c r="E41" s="16">
        <v>4</v>
      </c>
      <c r="F41" s="16">
        <v>13.5</v>
      </c>
      <c r="G41" s="16">
        <v>8</v>
      </c>
      <c r="H41" s="16">
        <v>3</v>
      </c>
      <c r="I41" s="16">
        <v>3</v>
      </c>
      <c r="J41" s="16">
        <v>0</v>
      </c>
      <c r="K41" s="16">
        <v>0</v>
      </c>
      <c r="L41" s="16">
        <v>0</v>
      </c>
      <c r="M41" s="16">
        <v>0</v>
      </c>
      <c r="N41" s="254">
        <f t="shared" si="13"/>
        <v>32.299999999999997</v>
      </c>
    </row>
    <row r="42" spans="1:16" x14ac:dyDescent="0.35">
      <c r="A42" s="64"/>
      <c r="B42" s="138" t="s">
        <v>44</v>
      </c>
      <c r="C42" s="16">
        <v>0.8</v>
      </c>
      <c r="D42" s="16">
        <v>1</v>
      </c>
      <c r="E42" s="16">
        <v>7.5</v>
      </c>
      <c r="F42" s="16">
        <v>8.4</v>
      </c>
      <c r="G42" s="16">
        <v>4.5999999999999996</v>
      </c>
      <c r="H42" s="16">
        <v>3</v>
      </c>
      <c r="I42" s="16">
        <v>1</v>
      </c>
      <c r="J42" s="16">
        <v>0</v>
      </c>
      <c r="K42" s="16">
        <v>0</v>
      </c>
      <c r="L42" s="16">
        <v>0</v>
      </c>
      <c r="M42" s="16">
        <v>0</v>
      </c>
      <c r="N42" s="254">
        <f t="shared" si="13"/>
        <v>26.300000000000004</v>
      </c>
    </row>
    <row r="43" spans="1:16" x14ac:dyDescent="0.35">
      <c r="A43" s="64"/>
      <c r="B43" s="138" t="s">
        <v>45</v>
      </c>
      <c r="C43" s="16">
        <v>1.91</v>
      </c>
      <c r="D43" s="16">
        <v>2</v>
      </c>
      <c r="E43" s="16">
        <v>10</v>
      </c>
      <c r="F43" s="16">
        <v>12</v>
      </c>
      <c r="G43" s="16">
        <v>14.4</v>
      </c>
      <c r="H43" s="16">
        <v>2</v>
      </c>
      <c r="I43" s="16">
        <v>1</v>
      </c>
      <c r="J43" s="16">
        <v>1</v>
      </c>
      <c r="K43" s="16">
        <v>0</v>
      </c>
      <c r="L43" s="16">
        <v>0</v>
      </c>
      <c r="M43" s="16">
        <v>0</v>
      </c>
      <c r="N43" s="254">
        <f t="shared" si="13"/>
        <v>44.31</v>
      </c>
    </row>
    <row r="44" spans="1:16" x14ac:dyDescent="0.35">
      <c r="A44" s="64"/>
      <c r="B44" s="138" t="s">
        <v>46</v>
      </c>
      <c r="C44" s="16">
        <v>0</v>
      </c>
      <c r="D44" s="16">
        <v>1</v>
      </c>
      <c r="E44" s="16">
        <v>3</v>
      </c>
      <c r="F44" s="16">
        <v>8.5500000000000007</v>
      </c>
      <c r="G44" s="16">
        <v>10.36</v>
      </c>
      <c r="H44" s="16">
        <v>1.6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254">
        <f t="shared" si="13"/>
        <v>24.51</v>
      </c>
    </row>
    <row r="45" spans="1:16" x14ac:dyDescent="0.35">
      <c r="A45" s="64"/>
      <c r="B45" s="138" t="s">
        <v>47</v>
      </c>
      <c r="C45" s="16">
        <v>0</v>
      </c>
      <c r="D45" s="16">
        <v>3.8</v>
      </c>
      <c r="E45" s="16">
        <v>11.8</v>
      </c>
      <c r="F45" s="16">
        <v>21.6</v>
      </c>
      <c r="G45" s="16">
        <v>19.07</v>
      </c>
      <c r="H45" s="16">
        <v>5.6</v>
      </c>
      <c r="I45" s="16">
        <v>1</v>
      </c>
      <c r="J45" s="16">
        <v>3</v>
      </c>
      <c r="K45" s="16">
        <v>0</v>
      </c>
      <c r="L45" s="16">
        <v>0</v>
      </c>
      <c r="M45" s="16">
        <v>0</v>
      </c>
      <c r="N45" s="254">
        <f t="shared" si="13"/>
        <v>65.87</v>
      </c>
    </row>
    <row r="46" spans="1:16" x14ac:dyDescent="0.35">
      <c r="A46" s="64"/>
      <c r="B46" s="138" t="s">
        <v>48</v>
      </c>
      <c r="C46" s="16">
        <v>1</v>
      </c>
      <c r="D46" s="16">
        <v>0</v>
      </c>
      <c r="E46" s="16">
        <v>3</v>
      </c>
      <c r="F46" s="16">
        <v>8.5</v>
      </c>
      <c r="G46" s="16">
        <v>11.18</v>
      </c>
      <c r="H46" s="16">
        <v>3</v>
      </c>
      <c r="I46" s="16">
        <v>1</v>
      </c>
      <c r="J46" s="16">
        <v>0</v>
      </c>
      <c r="K46" s="16">
        <v>0</v>
      </c>
      <c r="L46" s="16">
        <v>0</v>
      </c>
      <c r="M46" s="16">
        <v>0</v>
      </c>
      <c r="N46" s="254">
        <f t="shared" si="13"/>
        <v>27.68</v>
      </c>
    </row>
    <row r="47" spans="1:16" s="16" customFormat="1" x14ac:dyDescent="0.35">
      <c r="A47" s="64"/>
      <c r="B47" s="139" t="s">
        <v>49</v>
      </c>
      <c r="C47" s="219">
        <f>SUM(C39:C46)</f>
        <v>3.71</v>
      </c>
      <c r="D47" s="55">
        <f t="shared" ref="D47:M47" si="14">SUM(D39:D46)</f>
        <v>8.6</v>
      </c>
      <c r="E47" s="55">
        <f t="shared" si="14"/>
        <v>53.900000000000006</v>
      </c>
      <c r="F47" s="55">
        <f t="shared" si="14"/>
        <v>92.550000000000011</v>
      </c>
      <c r="G47" s="55">
        <f t="shared" si="14"/>
        <v>89.860000000000014</v>
      </c>
      <c r="H47" s="55">
        <f t="shared" si="14"/>
        <v>30</v>
      </c>
      <c r="I47" s="55">
        <f t="shared" si="14"/>
        <v>10.77</v>
      </c>
      <c r="J47" s="55">
        <f t="shared" si="14"/>
        <v>5</v>
      </c>
      <c r="K47" s="55">
        <f t="shared" si="14"/>
        <v>0</v>
      </c>
      <c r="L47" s="55">
        <f t="shared" si="14"/>
        <v>0</v>
      </c>
      <c r="M47" s="55">
        <f t="shared" si="14"/>
        <v>0</v>
      </c>
      <c r="N47" s="228">
        <f>SUM(N39:N46)</f>
        <v>294.39</v>
      </c>
    </row>
    <row r="48" spans="1:16" x14ac:dyDescent="0.35">
      <c r="A48" s="64"/>
      <c r="B48" s="138" t="s">
        <v>50</v>
      </c>
      <c r="C48" s="16">
        <v>6.35</v>
      </c>
      <c r="D48" s="16">
        <v>2.4</v>
      </c>
      <c r="E48" s="16">
        <v>19.899999999999999</v>
      </c>
      <c r="F48" s="16">
        <v>27.6</v>
      </c>
      <c r="G48" s="16">
        <v>35.979999999999997</v>
      </c>
      <c r="H48" s="16">
        <v>14.2</v>
      </c>
      <c r="I48" s="16">
        <v>2</v>
      </c>
      <c r="J48" s="16">
        <v>1</v>
      </c>
      <c r="K48" s="16">
        <v>0</v>
      </c>
      <c r="L48" s="16">
        <v>0</v>
      </c>
      <c r="M48" s="16">
        <v>0</v>
      </c>
      <c r="N48" s="254">
        <f>SUM(C48:M48)</f>
        <v>109.42999999999999</v>
      </c>
    </row>
    <row r="49" spans="1:16" x14ac:dyDescent="0.35">
      <c r="A49" s="64"/>
      <c r="B49" s="138" t="s">
        <v>51</v>
      </c>
      <c r="C49" s="16">
        <v>0</v>
      </c>
      <c r="D49" s="16">
        <v>0</v>
      </c>
      <c r="E49" s="16">
        <v>16</v>
      </c>
      <c r="F49" s="16">
        <v>20</v>
      </c>
      <c r="G49" s="16">
        <v>36.369999999999997</v>
      </c>
      <c r="H49" s="16">
        <v>9.3000000000000007</v>
      </c>
      <c r="I49" s="16">
        <v>3</v>
      </c>
      <c r="J49" s="16">
        <v>1</v>
      </c>
      <c r="K49" s="16">
        <v>0</v>
      </c>
      <c r="L49" s="16">
        <v>0</v>
      </c>
      <c r="M49" s="16">
        <v>0</v>
      </c>
      <c r="N49" s="254">
        <f>SUM(C49:M49)</f>
        <v>85.67</v>
      </c>
    </row>
    <row r="50" spans="1:16" s="16" customFormat="1" x14ac:dyDescent="0.35">
      <c r="A50" s="64"/>
      <c r="B50" s="139" t="s">
        <v>52</v>
      </c>
      <c r="C50" s="219">
        <f t="shared" ref="C50:N50" si="15">SUM(C48:C49)</f>
        <v>6.35</v>
      </c>
      <c r="D50" s="55">
        <f t="shared" si="15"/>
        <v>2.4</v>
      </c>
      <c r="E50" s="55">
        <f t="shared" si="15"/>
        <v>35.9</v>
      </c>
      <c r="F50" s="55">
        <f t="shared" si="15"/>
        <v>47.6</v>
      </c>
      <c r="G50" s="55">
        <f t="shared" si="15"/>
        <v>72.349999999999994</v>
      </c>
      <c r="H50" s="55">
        <f t="shared" si="15"/>
        <v>23.5</v>
      </c>
      <c r="I50" s="55">
        <f t="shared" si="15"/>
        <v>5</v>
      </c>
      <c r="J50" s="55">
        <f t="shared" si="15"/>
        <v>2</v>
      </c>
      <c r="K50" s="55">
        <f t="shared" si="15"/>
        <v>0</v>
      </c>
      <c r="L50" s="55">
        <f t="shared" si="15"/>
        <v>0</v>
      </c>
      <c r="M50" s="55">
        <f t="shared" si="15"/>
        <v>0</v>
      </c>
      <c r="N50" s="228">
        <f t="shared" si="15"/>
        <v>195.1</v>
      </c>
    </row>
    <row r="51" spans="1:16" x14ac:dyDescent="0.35">
      <c r="A51" s="64"/>
      <c r="B51" s="138" t="s">
        <v>53</v>
      </c>
      <c r="C51" s="16">
        <v>0</v>
      </c>
      <c r="D51" s="16">
        <v>0</v>
      </c>
      <c r="E51" s="16">
        <v>13.8</v>
      </c>
      <c r="F51" s="16">
        <v>24.97</v>
      </c>
      <c r="G51" s="16">
        <v>31.25</v>
      </c>
      <c r="H51" s="16">
        <v>7.76</v>
      </c>
      <c r="I51" s="16">
        <v>2</v>
      </c>
      <c r="J51" s="16">
        <v>1</v>
      </c>
      <c r="K51" s="16">
        <v>0</v>
      </c>
      <c r="L51" s="16">
        <v>0</v>
      </c>
      <c r="M51" s="16">
        <v>0</v>
      </c>
      <c r="N51" s="254">
        <f>SUM(C51:M51)</f>
        <v>80.78</v>
      </c>
    </row>
    <row r="52" spans="1:16" x14ac:dyDescent="0.35">
      <c r="A52" s="64"/>
      <c r="B52" s="138" t="s">
        <v>54</v>
      </c>
      <c r="C52" s="16">
        <v>0</v>
      </c>
      <c r="D52" s="16">
        <v>0</v>
      </c>
      <c r="E52" s="16">
        <v>9</v>
      </c>
      <c r="F52" s="16">
        <v>15.8</v>
      </c>
      <c r="G52" s="16">
        <v>14.71</v>
      </c>
      <c r="H52" s="16">
        <v>4</v>
      </c>
      <c r="I52" s="16">
        <v>2.91</v>
      </c>
      <c r="J52" s="16">
        <v>1</v>
      </c>
      <c r="K52" s="16">
        <v>0</v>
      </c>
      <c r="L52" s="16">
        <v>0</v>
      </c>
      <c r="M52" s="16">
        <v>0</v>
      </c>
      <c r="N52" s="254">
        <f t="shared" ref="N52:N55" si="16">SUM(C52:M52)</f>
        <v>47.42</v>
      </c>
    </row>
    <row r="53" spans="1:16" x14ac:dyDescent="0.35">
      <c r="A53" s="64"/>
      <c r="B53" s="138" t="s">
        <v>55</v>
      </c>
      <c r="C53" s="16">
        <v>4</v>
      </c>
      <c r="D53" s="16">
        <v>1</v>
      </c>
      <c r="E53" s="16">
        <v>4</v>
      </c>
      <c r="F53" s="16">
        <v>14.27</v>
      </c>
      <c r="G53" s="16">
        <v>13.8</v>
      </c>
      <c r="H53" s="16">
        <v>6.8</v>
      </c>
      <c r="I53" s="16">
        <v>1</v>
      </c>
      <c r="J53" s="16">
        <v>0</v>
      </c>
      <c r="K53" s="16">
        <v>0</v>
      </c>
      <c r="L53" s="16">
        <v>0</v>
      </c>
      <c r="M53" s="16">
        <v>0</v>
      </c>
      <c r="N53" s="254">
        <f t="shared" si="16"/>
        <v>44.87</v>
      </c>
    </row>
    <row r="54" spans="1:16" x14ac:dyDescent="0.35">
      <c r="A54" s="64"/>
      <c r="B54" s="138" t="s">
        <v>56</v>
      </c>
      <c r="C54" s="16"/>
      <c r="D54" s="16">
        <v>3.3</v>
      </c>
      <c r="E54" s="16">
        <v>13</v>
      </c>
      <c r="F54" s="16">
        <v>27.5</v>
      </c>
      <c r="G54" s="16">
        <v>23.8</v>
      </c>
      <c r="H54" s="16">
        <v>6.3</v>
      </c>
      <c r="I54" s="16">
        <v>2</v>
      </c>
      <c r="J54" s="16">
        <v>1</v>
      </c>
      <c r="K54" s="16"/>
      <c r="L54" s="16"/>
      <c r="M54" s="16"/>
      <c r="N54" s="254">
        <f t="shared" si="16"/>
        <v>76.899999999999991</v>
      </c>
    </row>
    <row r="55" spans="1:16" x14ac:dyDescent="0.35">
      <c r="A55" s="64"/>
      <c r="B55" s="138" t="s">
        <v>57</v>
      </c>
      <c r="C55" s="16">
        <v>6.6</v>
      </c>
      <c r="D55" s="16">
        <v>1</v>
      </c>
      <c r="E55" s="16">
        <v>14.75</v>
      </c>
      <c r="F55" s="16">
        <v>17.09</v>
      </c>
      <c r="G55" s="16">
        <v>16.920000000000002</v>
      </c>
      <c r="H55" s="16">
        <v>2</v>
      </c>
      <c r="I55" s="16">
        <v>1.8</v>
      </c>
      <c r="J55" s="16"/>
      <c r="K55" s="16"/>
      <c r="L55" s="16"/>
      <c r="M55" s="16"/>
      <c r="N55" s="254">
        <f t="shared" si="16"/>
        <v>60.16</v>
      </c>
    </row>
    <row r="56" spans="1:16" s="16" customFormat="1" x14ac:dyDescent="0.35">
      <c r="A56" s="64"/>
      <c r="B56" s="139" t="s">
        <v>58</v>
      </c>
      <c r="C56" s="219">
        <f>SUM(C51:C55)</f>
        <v>10.6</v>
      </c>
      <c r="D56" s="55">
        <f t="shared" ref="D56:M56" si="17">SUM(D51:D55)</f>
        <v>5.3</v>
      </c>
      <c r="E56" s="55">
        <f t="shared" si="17"/>
        <v>54.55</v>
      </c>
      <c r="F56" s="55">
        <f t="shared" si="17"/>
        <v>99.63</v>
      </c>
      <c r="G56" s="55">
        <f t="shared" si="17"/>
        <v>100.48</v>
      </c>
      <c r="H56" s="55">
        <f t="shared" si="17"/>
        <v>26.86</v>
      </c>
      <c r="I56" s="55">
        <f t="shared" si="17"/>
        <v>9.7100000000000009</v>
      </c>
      <c r="J56" s="55">
        <f t="shared" si="17"/>
        <v>3</v>
      </c>
      <c r="K56" s="55">
        <f t="shared" si="17"/>
        <v>0</v>
      </c>
      <c r="L56" s="55">
        <f t="shared" si="17"/>
        <v>0</v>
      </c>
      <c r="M56" s="55">
        <f t="shared" si="17"/>
        <v>0</v>
      </c>
      <c r="N56" s="228">
        <f>SUM(N51:N55)</f>
        <v>310.13</v>
      </c>
    </row>
    <row r="57" spans="1:16" s="16" customFormat="1" x14ac:dyDescent="0.35">
      <c r="A57" s="175"/>
      <c r="B57" s="138" t="s">
        <v>135</v>
      </c>
      <c r="D57" s="16">
        <v>0.6</v>
      </c>
      <c r="E57" s="16">
        <v>8.24</v>
      </c>
      <c r="F57" s="16">
        <v>23.67</v>
      </c>
      <c r="G57" s="16">
        <v>15.81</v>
      </c>
      <c r="H57" s="16">
        <v>0.8</v>
      </c>
      <c r="I57" s="16">
        <v>4.51</v>
      </c>
      <c r="N57" s="256">
        <f>SUM(C57:M57)</f>
        <v>53.63</v>
      </c>
    </row>
    <row r="58" spans="1:16" x14ac:dyDescent="0.35">
      <c r="A58" s="64"/>
      <c r="B58" s="138" t="s">
        <v>59</v>
      </c>
      <c r="C58" s="16">
        <v>3</v>
      </c>
      <c r="D58" s="16">
        <v>3</v>
      </c>
      <c r="E58" s="16">
        <v>8</v>
      </c>
      <c r="F58" s="16">
        <v>17.5</v>
      </c>
      <c r="G58" s="16">
        <v>5.6</v>
      </c>
      <c r="H58" s="16">
        <v>1</v>
      </c>
      <c r="I58" s="16">
        <v>1</v>
      </c>
      <c r="J58" s="16">
        <v>0</v>
      </c>
      <c r="K58" s="16">
        <v>0</v>
      </c>
      <c r="L58" s="16">
        <v>0</v>
      </c>
      <c r="M58" s="16">
        <v>0</v>
      </c>
      <c r="N58" s="254">
        <f>SUM(C58:M58)</f>
        <v>39.1</v>
      </c>
    </row>
    <row r="59" spans="1:16" x14ac:dyDescent="0.35">
      <c r="A59" s="64"/>
      <c r="B59" s="138" t="s">
        <v>60</v>
      </c>
      <c r="C59" s="16"/>
      <c r="D59" s="16"/>
      <c r="E59" s="16">
        <v>19.399999999999999</v>
      </c>
      <c r="F59" s="16">
        <v>24.96</v>
      </c>
      <c r="G59" s="16">
        <v>22</v>
      </c>
      <c r="H59" s="16">
        <v>4.87</v>
      </c>
      <c r="I59" s="16">
        <v>3</v>
      </c>
      <c r="J59" s="16">
        <v>1</v>
      </c>
      <c r="K59" s="16"/>
      <c r="L59" s="16"/>
      <c r="M59" s="16"/>
      <c r="N59" s="254">
        <f t="shared" ref="N59:N62" si="18">SUM(C59:M59)</f>
        <v>75.23</v>
      </c>
    </row>
    <row r="60" spans="1:16" x14ac:dyDescent="0.35">
      <c r="A60" s="64"/>
      <c r="B60" s="138" t="s">
        <v>61</v>
      </c>
      <c r="C60" s="16">
        <v>2</v>
      </c>
      <c r="D60" s="16">
        <v>1</v>
      </c>
      <c r="E60" s="16">
        <v>15.05</v>
      </c>
      <c r="F60" s="16">
        <v>13.55</v>
      </c>
      <c r="G60" s="16">
        <v>16.28</v>
      </c>
      <c r="H60" s="16">
        <v>3</v>
      </c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254">
        <f t="shared" si="18"/>
        <v>51.88</v>
      </c>
      <c r="O60" s="4"/>
    </row>
    <row r="61" spans="1:16" x14ac:dyDescent="0.35">
      <c r="A61" s="64"/>
      <c r="B61" s="138" t="s">
        <v>62</v>
      </c>
      <c r="C61" s="16">
        <v>0</v>
      </c>
      <c r="D61" s="16">
        <v>1</v>
      </c>
      <c r="E61" s="16">
        <v>13</v>
      </c>
      <c r="F61" s="16">
        <v>12.9</v>
      </c>
      <c r="G61" s="16">
        <v>13.8</v>
      </c>
      <c r="H61" s="16">
        <v>1.8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254">
        <f t="shared" si="18"/>
        <v>43.5</v>
      </c>
    </row>
    <row r="62" spans="1:16" x14ac:dyDescent="0.35">
      <c r="A62" s="64"/>
      <c r="B62" s="141" t="s">
        <v>63</v>
      </c>
      <c r="C62" s="16">
        <v>0</v>
      </c>
      <c r="D62" s="16">
        <v>0</v>
      </c>
      <c r="E62" s="16">
        <v>6</v>
      </c>
      <c r="F62" s="16">
        <v>8.44</v>
      </c>
      <c r="G62" s="16">
        <v>11.3</v>
      </c>
      <c r="H62" s="16">
        <v>2.62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254">
        <f t="shared" si="18"/>
        <v>29.360000000000003</v>
      </c>
    </row>
    <row r="63" spans="1:16" s="16" customFormat="1" x14ac:dyDescent="0.35">
      <c r="A63" s="62"/>
      <c r="B63" s="139" t="s">
        <v>64</v>
      </c>
      <c r="C63" s="219">
        <f>SUM(C57:C62)</f>
        <v>5</v>
      </c>
      <c r="D63" s="219">
        <f t="shared" ref="D63:M63" si="19">SUM(D57:D62)</f>
        <v>5.6</v>
      </c>
      <c r="E63" s="219">
        <f t="shared" si="19"/>
        <v>69.69</v>
      </c>
      <c r="F63" s="219">
        <f t="shared" si="19"/>
        <v>101.02</v>
      </c>
      <c r="G63" s="219">
        <f t="shared" si="19"/>
        <v>84.789999999999992</v>
      </c>
      <c r="H63" s="219">
        <f t="shared" si="19"/>
        <v>14.09</v>
      </c>
      <c r="I63" s="219">
        <f t="shared" si="19"/>
        <v>11.51</v>
      </c>
      <c r="J63" s="219">
        <f t="shared" si="19"/>
        <v>1</v>
      </c>
      <c r="K63" s="219">
        <f t="shared" si="19"/>
        <v>0</v>
      </c>
      <c r="L63" s="219">
        <f t="shared" si="19"/>
        <v>0</v>
      </c>
      <c r="M63" s="219">
        <f t="shared" si="19"/>
        <v>0</v>
      </c>
      <c r="N63" s="132">
        <f>SUM(N57:N62)</f>
        <v>292.70000000000005</v>
      </c>
      <c r="O63" s="157"/>
      <c r="P63" s="127"/>
    </row>
    <row r="64" spans="1:16" s="9" customFormat="1" x14ac:dyDescent="0.35">
      <c r="A64" s="20" t="s">
        <v>114</v>
      </c>
      <c r="B64" s="133"/>
      <c r="C64" s="219">
        <f>AVERAGE(C57:C62,C51:C55,C48:C49,C39:C46,C34:C37,C31:C32,C24:C29,C20:C22,C16:C18,C10:C14,C4:C8)</f>
        <v>1.4769047619047619</v>
      </c>
      <c r="D64" s="219">
        <f t="shared" ref="D64:M64" si="20">AVERAGE(D57:D62,D51:D55,D48:D49,D39:D46,D34:D37,D31:D32,D24:D29,D20:D22,D16:D18,D10:D14,D4:D8)</f>
        <v>1.1110869565217392</v>
      </c>
      <c r="E64" s="219">
        <f t="shared" si="20"/>
        <v>13.379583333333331</v>
      </c>
      <c r="F64" s="219">
        <f t="shared" si="20"/>
        <v>21.0300625</v>
      </c>
      <c r="G64" s="219">
        <f t="shared" si="20"/>
        <v>17.683958333333333</v>
      </c>
      <c r="H64" s="219">
        <f t="shared" si="20"/>
        <v>5.7789583333333319</v>
      </c>
      <c r="I64" s="219">
        <f t="shared" si="20"/>
        <v>2.0793750000000002</v>
      </c>
      <c r="J64" s="219">
        <f t="shared" si="20"/>
        <v>0.66152173913043477</v>
      </c>
      <c r="K64" s="219">
        <f t="shared" si="20"/>
        <v>5.128205128205128E-2</v>
      </c>
      <c r="L64" s="219">
        <f t="shared" si="20"/>
        <v>0</v>
      </c>
      <c r="M64" s="219">
        <f t="shared" si="20"/>
        <v>0</v>
      </c>
      <c r="N64" s="228">
        <f>SUM(C64:M64)</f>
        <v>63.25273300883898</v>
      </c>
    </row>
    <row r="65" spans="1:14" x14ac:dyDescent="0.35">
      <c r="A65" s="16" t="s">
        <v>66</v>
      </c>
      <c r="B65" s="142" t="s">
        <v>67</v>
      </c>
      <c r="C65" s="16">
        <v>0</v>
      </c>
      <c r="D65" s="16">
        <v>0</v>
      </c>
      <c r="E65" s="16">
        <v>28.1</v>
      </c>
      <c r="F65" s="16">
        <v>32.76</v>
      </c>
      <c r="G65" s="16">
        <v>24.37</v>
      </c>
      <c r="H65" s="16">
        <v>13.6</v>
      </c>
      <c r="I65" s="16">
        <v>2</v>
      </c>
      <c r="J65" s="16">
        <v>0</v>
      </c>
      <c r="K65" s="16">
        <v>0</v>
      </c>
      <c r="L65" s="16">
        <v>0</v>
      </c>
      <c r="M65" s="16">
        <v>0</v>
      </c>
      <c r="N65" s="254">
        <f>SUM(C65:M65)</f>
        <v>100.83</v>
      </c>
    </row>
    <row r="66" spans="1:14" x14ac:dyDescent="0.35">
      <c r="A66" s="16"/>
      <c r="B66" s="118" t="s">
        <v>68</v>
      </c>
      <c r="C66" s="16">
        <v>0</v>
      </c>
      <c r="D66" s="16">
        <v>0</v>
      </c>
      <c r="E66" s="16">
        <v>11</v>
      </c>
      <c r="F66" s="16">
        <v>10</v>
      </c>
      <c r="G66" s="16">
        <v>10</v>
      </c>
      <c r="H66" s="16">
        <v>3</v>
      </c>
      <c r="I66" s="16">
        <v>2</v>
      </c>
      <c r="J66" s="16">
        <v>0</v>
      </c>
      <c r="K66" s="16">
        <v>0</v>
      </c>
      <c r="L66" s="16">
        <v>0</v>
      </c>
      <c r="M66" s="16">
        <v>0</v>
      </c>
      <c r="N66" s="254">
        <f>SUM(C66:M66)</f>
        <v>36</v>
      </c>
    </row>
    <row r="67" spans="1:14" s="9" customFormat="1" x14ac:dyDescent="0.35">
      <c r="A67" s="20" t="s">
        <v>115</v>
      </c>
      <c r="B67" s="133"/>
      <c r="C67" s="219">
        <f>AVERAGE(C65:C66)</f>
        <v>0</v>
      </c>
      <c r="D67" s="55">
        <f t="shared" ref="D67:M67" si="21">AVERAGE(D65:D66)</f>
        <v>0</v>
      </c>
      <c r="E67" s="55">
        <f t="shared" si="21"/>
        <v>19.55</v>
      </c>
      <c r="F67" s="55">
        <f>AVERAGE(F65:F66)</f>
        <v>21.38</v>
      </c>
      <c r="G67" s="55">
        <f t="shared" si="21"/>
        <v>17.185000000000002</v>
      </c>
      <c r="H67" s="55">
        <f t="shared" si="21"/>
        <v>8.3000000000000007</v>
      </c>
      <c r="I67" s="55">
        <f t="shared" si="21"/>
        <v>2</v>
      </c>
      <c r="J67" s="55">
        <f t="shared" si="21"/>
        <v>0</v>
      </c>
      <c r="K67" s="55">
        <f t="shared" si="21"/>
        <v>0</v>
      </c>
      <c r="L67" s="55">
        <f t="shared" si="21"/>
        <v>0</v>
      </c>
      <c r="M67" s="257">
        <f t="shared" si="21"/>
        <v>0</v>
      </c>
      <c r="N67" s="228">
        <f>AVERAGE(N65:N66)</f>
        <v>68.414999999999992</v>
      </c>
    </row>
    <row r="68" spans="1:14" x14ac:dyDescent="0.35">
      <c r="A68" s="16" t="s">
        <v>116</v>
      </c>
      <c r="B68" s="143" t="s">
        <v>117</v>
      </c>
      <c r="C68" s="16">
        <v>0</v>
      </c>
      <c r="D68" s="16">
        <v>0</v>
      </c>
      <c r="E68" s="16">
        <v>6.67</v>
      </c>
      <c r="F68" s="16">
        <v>10</v>
      </c>
      <c r="G68" s="16">
        <v>7</v>
      </c>
      <c r="H68" s="16">
        <v>0</v>
      </c>
      <c r="I68" s="16">
        <v>1.6</v>
      </c>
      <c r="J68" s="16">
        <v>0</v>
      </c>
      <c r="K68" s="16">
        <v>0</v>
      </c>
      <c r="L68" s="16">
        <v>0</v>
      </c>
      <c r="M68" s="16">
        <v>0</v>
      </c>
      <c r="N68" s="258">
        <f>SUM(C68:M68)</f>
        <v>25.270000000000003</v>
      </c>
    </row>
    <row r="69" spans="1:14" x14ac:dyDescent="0.35">
      <c r="B69" s="143" t="s">
        <v>71</v>
      </c>
      <c r="C69" s="16">
        <v>0</v>
      </c>
      <c r="D69" s="16">
        <v>0</v>
      </c>
      <c r="E69" s="16">
        <v>38.1</v>
      </c>
      <c r="F69" s="16">
        <v>60.28</v>
      </c>
      <c r="G69" s="16">
        <v>30.29</v>
      </c>
      <c r="H69" s="16">
        <v>3</v>
      </c>
      <c r="I69" s="16">
        <v>3</v>
      </c>
      <c r="J69" s="16">
        <v>1</v>
      </c>
      <c r="K69" s="16">
        <v>0</v>
      </c>
      <c r="L69" s="16">
        <v>0</v>
      </c>
      <c r="M69" s="16">
        <v>0</v>
      </c>
      <c r="N69" s="254">
        <f t="shared" ref="N69:N72" si="22">SUM(C69:M69)</f>
        <v>135.66999999999999</v>
      </c>
    </row>
    <row r="70" spans="1:14" x14ac:dyDescent="0.35">
      <c r="A70" s="16"/>
      <c r="B70" s="143" t="s">
        <v>72</v>
      </c>
      <c r="C70" s="16">
        <v>2</v>
      </c>
      <c r="D70" s="16">
        <v>0.8</v>
      </c>
      <c r="E70" s="16">
        <v>3</v>
      </c>
      <c r="F70" s="16">
        <v>5.18</v>
      </c>
      <c r="G70" s="16">
        <v>6.3</v>
      </c>
      <c r="H70" s="16"/>
      <c r="I70" s="16">
        <v>2</v>
      </c>
      <c r="J70" s="16"/>
      <c r="K70" s="16"/>
      <c r="L70" s="16"/>
      <c r="M70" s="16"/>
      <c r="N70" s="254">
        <f t="shared" si="22"/>
        <v>19.28</v>
      </c>
    </row>
    <row r="71" spans="1:14" x14ac:dyDescent="0.35">
      <c r="A71" s="16"/>
      <c r="B71" s="143" t="s">
        <v>73</v>
      </c>
      <c r="C71" s="16">
        <v>0</v>
      </c>
      <c r="D71" s="16">
        <v>0</v>
      </c>
      <c r="E71" s="16">
        <v>19</v>
      </c>
      <c r="F71" s="16">
        <v>24.8</v>
      </c>
      <c r="G71" s="16">
        <v>19.600000000000001</v>
      </c>
      <c r="H71" s="16">
        <v>3.6</v>
      </c>
      <c r="I71" s="16">
        <v>2</v>
      </c>
      <c r="J71" s="16">
        <v>0</v>
      </c>
      <c r="K71" s="16">
        <v>0</v>
      </c>
      <c r="L71" s="16">
        <v>0</v>
      </c>
      <c r="M71" s="16">
        <v>0</v>
      </c>
      <c r="N71" s="254">
        <f t="shared" si="22"/>
        <v>69</v>
      </c>
    </row>
    <row r="72" spans="1:14" x14ac:dyDescent="0.35">
      <c r="A72" s="16"/>
      <c r="B72" s="143" t="s">
        <v>74</v>
      </c>
      <c r="C72" s="16"/>
      <c r="D72" s="16"/>
      <c r="E72" s="16">
        <v>11</v>
      </c>
      <c r="F72" s="16">
        <v>10.6</v>
      </c>
      <c r="G72" s="16">
        <v>12.7</v>
      </c>
      <c r="H72" s="16">
        <v>2</v>
      </c>
      <c r="I72" s="16">
        <v>1</v>
      </c>
      <c r="J72" s="16"/>
      <c r="K72" s="16"/>
      <c r="L72" s="16"/>
      <c r="M72" s="16"/>
      <c r="N72" s="259">
        <f t="shared" si="22"/>
        <v>37.299999999999997</v>
      </c>
    </row>
    <row r="73" spans="1:14" s="9" customFormat="1" x14ac:dyDescent="0.35">
      <c r="A73" s="20" t="s">
        <v>118</v>
      </c>
      <c r="B73" s="133"/>
      <c r="C73" s="219">
        <f>AVERAGE(C68:C72)</f>
        <v>0.5</v>
      </c>
      <c r="D73" s="55">
        <f t="shared" ref="D73:M73" si="23">AVERAGE(D68:D72)</f>
        <v>0.2</v>
      </c>
      <c r="E73" s="55">
        <f t="shared" si="23"/>
        <v>15.554000000000002</v>
      </c>
      <c r="F73" s="55">
        <f t="shared" si="23"/>
        <v>22.172000000000001</v>
      </c>
      <c r="G73" s="55">
        <f t="shared" si="23"/>
        <v>15.178000000000001</v>
      </c>
      <c r="H73" s="55">
        <f t="shared" si="23"/>
        <v>2.15</v>
      </c>
      <c r="I73" s="55">
        <f t="shared" si="23"/>
        <v>1.92</v>
      </c>
      <c r="J73" s="55">
        <f t="shared" si="23"/>
        <v>0.33333333333333331</v>
      </c>
      <c r="K73" s="55">
        <f t="shared" si="23"/>
        <v>0</v>
      </c>
      <c r="L73" s="55">
        <f t="shared" si="23"/>
        <v>0</v>
      </c>
      <c r="M73" s="257">
        <f t="shared" si="23"/>
        <v>0</v>
      </c>
      <c r="N73" s="260">
        <f>AVERAGE(N68:N72)</f>
        <v>57.303999999999995</v>
      </c>
    </row>
    <row r="74" spans="1:14" x14ac:dyDescent="0.35">
      <c r="A74" s="16" t="s">
        <v>76</v>
      </c>
      <c r="B74" s="143" t="s">
        <v>77</v>
      </c>
      <c r="C74" s="16">
        <v>0</v>
      </c>
      <c r="D74" s="16">
        <v>0</v>
      </c>
      <c r="E74" s="16">
        <v>8.9</v>
      </c>
      <c r="F74" s="16">
        <v>17.100000000000001</v>
      </c>
      <c r="G74" s="16">
        <v>11</v>
      </c>
      <c r="H74" s="16">
        <v>3.8</v>
      </c>
      <c r="I74" s="16">
        <v>0.8</v>
      </c>
      <c r="J74" s="16">
        <v>0</v>
      </c>
      <c r="K74" s="16">
        <v>0</v>
      </c>
      <c r="L74" s="16">
        <v>0</v>
      </c>
      <c r="M74" s="16">
        <v>0</v>
      </c>
      <c r="N74" s="254">
        <f>SUM(C74:M74)</f>
        <v>41.599999999999994</v>
      </c>
    </row>
    <row r="75" spans="1:14" x14ac:dyDescent="0.35">
      <c r="A75" s="16"/>
      <c r="B75" s="118" t="s">
        <v>122</v>
      </c>
      <c r="C75" s="16">
        <v>0</v>
      </c>
      <c r="D75" s="16">
        <v>0</v>
      </c>
      <c r="E75" s="16">
        <v>17</v>
      </c>
      <c r="F75" s="16">
        <v>13</v>
      </c>
      <c r="G75" s="16">
        <v>15</v>
      </c>
      <c r="H75" s="16">
        <v>5.6</v>
      </c>
      <c r="I75" s="16">
        <v>1.8</v>
      </c>
      <c r="J75" s="16"/>
      <c r="K75" s="16"/>
      <c r="L75" s="16"/>
      <c r="M75" s="16"/>
      <c r="N75" s="254">
        <f>SUM(C75:M75)</f>
        <v>52.4</v>
      </c>
    </row>
    <row r="76" spans="1:14" x14ac:dyDescent="0.35">
      <c r="A76" s="16"/>
      <c r="B76" s="143" t="s">
        <v>78</v>
      </c>
      <c r="C76" s="16">
        <v>0</v>
      </c>
      <c r="D76" s="16">
        <v>0</v>
      </c>
      <c r="E76" s="16">
        <v>18</v>
      </c>
      <c r="F76" s="16">
        <v>38.53</v>
      </c>
      <c r="G76" s="16">
        <v>53.89</v>
      </c>
      <c r="H76" s="16">
        <v>9.4</v>
      </c>
      <c r="I76" s="16">
        <v>2.8</v>
      </c>
      <c r="J76" s="16">
        <v>0</v>
      </c>
      <c r="K76" s="16">
        <v>0</v>
      </c>
      <c r="L76" s="16">
        <v>0</v>
      </c>
      <c r="M76" s="16">
        <v>0</v>
      </c>
      <c r="N76" s="254">
        <f>SUM(C76:M76)</f>
        <v>122.62</v>
      </c>
    </row>
    <row r="77" spans="1:14" s="9" customFormat="1" x14ac:dyDescent="0.35">
      <c r="A77" s="20" t="s">
        <v>119</v>
      </c>
      <c r="B77" s="133"/>
      <c r="C77" s="219">
        <f>AVERAGE(C74:C76)</f>
        <v>0</v>
      </c>
      <c r="D77" s="55">
        <f t="shared" ref="D77:M77" si="24">AVERAGE(D74:D76)</f>
        <v>0</v>
      </c>
      <c r="E77" s="55">
        <f t="shared" si="24"/>
        <v>14.633333333333333</v>
      </c>
      <c r="F77" s="55">
        <f t="shared" si="24"/>
        <v>22.876666666666665</v>
      </c>
      <c r="G77" s="55">
        <f t="shared" si="24"/>
        <v>26.63</v>
      </c>
      <c r="H77" s="55">
        <f t="shared" si="24"/>
        <v>6.2666666666666657</v>
      </c>
      <c r="I77" s="55">
        <f t="shared" si="24"/>
        <v>1.8</v>
      </c>
      <c r="J77" s="55">
        <f t="shared" si="24"/>
        <v>0</v>
      </c>
      <c r="K77" s="55">
        <f t="shared" si="24"/>
        <v>0</v>
      </c>
      <c r="L77" s="55">
        <f t="shared" si="24"/>
        <v>0</v>
      </c>
      <c r="M77" s="257">
        <f t="shared" si="24"/>
        <v>0</v>
      </c>
      <c r="N77" s="228">
        <f>AVERAGE(N74:N76)</f>
        <v>72.206666666666663</v>
      </c>
    </row>
    <row r="78" spans="1:14" s="9" customFormat="1" x14ac:dyDescent="0.35">
      <c r="A78" s="65" t="s">
        <v>81</v>
      </c>
      <c r="B78" s="144"/>
      <c r="C78" s="261">
        <f>AVERAGE(C74:C76,C68:C72,C65:C66,C57:C62,C51:C55,C48:C49,C39:C46,C34:C37,C31:C32,C24:C29,C20:C22,C16:C18,C10:C14,C4:C8)</f>
        <v>1.2554901960784315</v>
      </c>
      <c r="D78" s="261">
        <f t="shared" ref="D78:M78" si="25">AVERAGE(D74:D76,D68:D72,D65:D66,D57:D62,D51:D55,D48:D49,D39:D46,D34:D37,D31:D32,D24:D29,D20:D22,D16:D18,D10:D14,D4:D8)</f>
        <v>0.94381818181818189</v>
      </c>
      <c r="E78" s="261">
        <f t="shared" si="25"/>
        <v>13.844655172413793</v>
      </c>
      <c r="F78" s="261">
        <f t="shared" si="25"/>
        <v>21.236086206896555</v>
      </c>
      <c r="G78" s="261">
        <f t="shared" si="25"/>
        <v>17.91344827586207</v>
      </c>
      <c r="H78" s="261">
        <f t="shared" si="25"/>
        <v>5.6384210526315801</v>
      </c>
      <c r="I78" s="261">
        <f t="shared" si="25"/>
        <v>2.0484482758620688</v>
      </c>
      <c r="J78" s="261">
        <f t="shared" si="25"/>
        <v>0.59301886792452829</v>
      </c>
      <c r="K78" s="261">
        <f t="shared" si="25"/>
        <v>4.3478260869565216E-2</v>
      </c>
      <c r="L78" s="261">
        <f t="shared" si="25"/>
        <v>0</v>
      </c>
      <c r="M78" s="261">
        <f t="shared" si="25"/>
        <v>0</v>
      </c>
      <c r="N78" s="228">
        <f>SUM(C78:M78)</f>
        <v>63.516864490356774</v>
      </c>
    </row>
    <row r="79" spans="1:14" x14ac:dyDescent="0.35">
      <c r="B79" s="108"/>
      <c r="C79" s="197"/>
      <c r="D79" s="197"/>
      <c r="E79" s="197"/>
      <c r="F79" s="197"/>
      <c r="G79" s="197"/>
      <c r="H79" s="197"/>
      <c r="I79" s="197"/>
      <c r="J79" s="197"/>
      <c r="K79" s="197"/>
      <c r="L79" s="197"/>
      <c r="M79" s="198"/>
      <c r="N79" s="198"/>
    </row>
    <row r="80" spans="1:14" x14ac:dyDescent="0.35">
      <c r="A80" s="57" t="s">
        <v>82</v>
      </c>
      <c r="B80" s="57" t="s">
        <v>133</v>
      </c>
      <c r="C80" s="196">
        <v>0</v>
      </c>
      <c r="D80" s="195">
        <v>0</v>
      </c>
      <c r="E80" s="195">
        <v>0</v>
      </c>
      <c r="F80" s="195">
        <v>2</v>
      </c>
      <c r="G80" s="195">
        <v>1</v>
      </c>
      <c r="H80" s="195">
        <v>0</v>
      </c>
      <c r="I80" s="195">
        <v>1</v>
      </c>
      <c r="J80" s="195">
        <v>0</v>
      </c>
      <c r="K80" s="195">
        <v>0</v>
      </c>
      <c r="L80" s="195">
        <v>0</v>
      </c>
      <c r="M80" s="195">
        <v>0</v>
      </c>
      <c r="N80" s="252">
        <f>SUM(C80:M80)</f>
        <v>4</v>
      </c>
    </row>
    <row r="81" spans="1:14" x14ac:dyDescent="0.35">
      <c r="A81" s="150"/>
      <c r="B81" s="150" t="s">
        <v>134</v>
      </c>
      <c r="C81" s="186">
        <v>0</v>
      </c>
      <c r="D81" s="16">
        <v>0</v>
      </c>
      <c r="E81" s="16">
        <v>3</v>
      </c>
      <c r="F81" s="16">
        <v>70</v>
      </c>
      <c r="G81" s="16">
        <v>16</v>
      </c>
      <c r="H81" s="16">
        <v>3</v>
      </c>
      <c r="I81" s="16">
        <v>4</v>
      </c>
      <c r="J81" s="16">
        <v>0</v>
      </c>
      <c r="K81" s="16">
        <v>0</v>
      </c>
      <c r="L81" s="16">
        <v>0</v>
      </c>
      <c r="M81" s="16">
        <v>0</v>
      </c>
      <c r="N81" s="253">
        <f>SUM(C81:M81)</f>
        <v>96</v>
      </c>
    </row>
    <row r="82" spans="1:14" x14ac:dyDescent="0.35">
      <c r="A82" s="18"/>
      <c r="B82" s="145" t="s">
        <v>123</v>
      </c>
      <c r="C82" s="186">
        <v>0</v>
      </c>
      <c r="D82" s="16">
        <v>0</v>
      </c>
      <c r="E82" s="16">
        <v>0</v>
      </c>
      <c r="F82" s="16">
        <v>14</v>
      </c>
      <c r="G82" s="16">
        <v>12</v>
      </c>
      <c r="H82" s="16">
        <v>10</v>
      </c>
      <c r="I82" s="16">
        <v>0</v>
      </c>
      <c r="J82" s="16">
        <v>4</v>
      </c>
      <c r="K82" s="16">
        <v>1</v>
      </c>
      <c r="L82" s="16">
        <v>0</v>
      </c>
      <c r="M82" s="16">
        <v>0</v>
      </c>
      <c r="N82" s="262">
        <f>SUM(C82:M82)</f>
        <v>41</v>
      </c>
    </row>
    <row r="83" spans="1:14" x14ac:dyDescent="0.35">
      <c r="A83" s="20" t="s">
        <v>83</v>
      </c>
      <c r="B83" s="133"/>
      <c r="C83" s="132">
        <f>AVERAGE(C80:C82)</f>
        <v>0</v>
      </c>
      <c r="D83" s="226">
        <f t="shared" ref="D83:M83" si="26">AVERAGE(D80:D82)</f>
        <v>0</v>
      </c>
      <c r="E83" s="226">
        <f t="shared" si="26"/>
        <v>1</v>
      </c>
      <c r="F83" s="226">
        <f t="shared" si="26"/>
        <v>28.666666666666668</v>
      </c>
      <c r="G83" s="226">
        <f t="shared" si="26"/>
        <v>9.6666666666666661</v>
      </c>
      <c r="H83" s="226">
        <f t="shared" si="26"/>
        <v>4.333333333333333</v>
      </c>
      <c r="I83" s="226">
        <f t="shared" si="26"/>
        <v>1.6666666666666667</v>
      </c>
      <c r="J83" s="226">
        <f t="shared" si="26"/>
        <v>1.3333333333333333</v>
      </c>
      <c r="K83" s="226">
        <f t="shared" si="26"/>
        <v>0.33333333333333331</v>
      </c>
      <c r="L83" s="226">
        <f t="shared" si="26"/>
        <v>0</v>
      </c>
      <c r="M83" s="225">
        <f t="shared" si="26"/>
        <v>0</v>
      </c>
      <c r="N83" s="263">
        <f>SUM(C83:M83)</f>
        <v>47.000000000000007</v>
      </c>
    </row>
    <row r="84" spans="1:14" x14ac:dyDescent="0.35"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</row>
    <row r="85" spans="1:14" x14ac:dyDescent="0.35"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</row>
    <row r="86" spans="1:14" x14ac:dyDescent="0.35"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</row>
    <row r="87" spans="1:14" x14ac:dyDescent="0.35"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</row>
  </sheetData>
  <printOptions gridLines="1"/>
  <pageMargins left="0.25" right="0.25" top="0.75" bottom="0.75" header="0.3" footer="0.3"/>
  <pageSetup paperSize="9" scale="76" fitToHeight="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87E3F-A75A-4ABB-A5F5-DFCC996DD2F3}">
  <sheetPr>
    <tabColor rgb="FF00B0F0"/>
    <pageSetUpPr fitToPage="1"/>
  </sheetPr>
  <dimension ref="A1:AC84"/>
  <sheetViews>
    <sheetView tabSelected="1" zoomScale="40" zoomScaleNormal="40" workbookViewId="0">
      <selection activeCell="AC18" sqref="AC18"/>
    </sheetView>
  </sheetViews>
  <sheetFormatPr defaultColWidth="8.81640625" defaultRowHeight="18.5" x14ac:dyDescent="0.45"/>
  <cols>
    <col min="1" max="1" width="13.453125" style="69" customWidth="1"/>
    <col min="2" max="2" width="79.90625" style="69" customWidth="1"/>
    <col min="3" max="3" width="10.26953125" style="69" customWidth="1"/>
    <col min="4" max="4" width="8.7265625" style="69" bestFit="1" customWidth="1"/>
    <col min="5" max="5" width="12" style="69" customWidth="1"/>
    <col min="6" max="6" width="12.26953125" style="69" customWidth="1"/>
    <col min="7" max="7" width="10.54296875" style="69" bestFit="1" customWidth="1"/>
    <col min="8" max="8" width="8.7265625" style="69" customWidth="1"/>
    <col min="9" max="9" width="7.81640625" style="69" customWidth="1"/>
    <col min="10" max="10" width="8.453125" style="69" customWidth="1"/>
    <col min="11" max="11" width="8.7265625" style="69" customWidth="1"/>
    <col min="12" max="12" width="10" style="69" customWidth="1"/>
    <col min="13" max="13" width="12" style="69" customWidth="1"/>
    <col min="14" max="14" width="20.1796875" style="69" customWidth="1"/>
    <col min="15" max="15" width="15.54296875" style="68" customWidth="1"/>
    <col min="16" max="16" width="20.453125" style="121" customWidth="1"/>
    <col min="17" max="17" width="26.26953125" style="69" customWidth="1"/>
    <col min="18" max="18" width="10" style="69" customWidth="1"/>
    <col min="19" max="28" width="8.81640625" style="69"/>
    <col min="29" max="29" width="36.54296875" style="69" customWidth="1"/>
    <col min="30" max="16384" width="8.81640625" style="69"/>
  </cols>
  <sheetData>
    <row r="1" spans="1:29" ht="31.5" customHeight="1" x14ac:dyDescent="0.55000000000000004">
      <c r="A1" s="264" t="s">
        <v>132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29" x14ac:dyDescent="0.45">
      <c r="A2" s="5" t="s">
        <v>110</v>
      </c>
      <c r="B2" s="67"/>
      <c r="C2" s="70" t="s">
        <v>139</v>
      </c>
      <c r="D2" s="71"/>
      <c r="E2" s="70"/>
      <c r="F2" s="70"/>
      <c r="G2" s="70"/>
      <c r="H2" s="70"/>
      <c r="I2" s="70"/>
      <c r="J2" s="70"/>
      <c r="K2" s="70"/>
      <c r="L2" s="70"/>
      <c r="M2" s="70"/>
      <c r="N2" s="72"/>
    </row>
    <row r="3" spans="1:29" s="5" customFormat="1" ht="61" customHeight="1" x14ac:dyDescent="0.45">
      <c r="A3" s="5" t="s">
        <v>1</v>
      </c>
      <c r="B3" s="5" t="s">
        <v>97</v>
      </c>
      <c r="C3" s="115">
        <v>3</v>
      </c>
      <c r="D3" s="115">
        <v>4</v>
      </c>
      <c r="E3" s="115">
        <v>5</v>
      </c>
      <c r="F3" s="115">
        <v>6</v>
      </c>
      <c r="G3" s="115">
        <v>7</v>
      </c>
      <c r="H3" s="115" t="s">
        <v>3</v>
      </c>
      <c r="I3" s="115" t="s">
        <v>4</v>
      </c>
      <c r="J3" s="115" t="s">
        <v>5</v>
      </c>
      <c r="K3" s="115" t="s">
        <v>6</v>
      </c>
      <c r="L3" s="115">
        <v>9</v>
      </c>
      <c r="M3" s="115" t="s">
        <v>7</v>
      </c>
      <c r="N3" s="73" t="s">
        <v>111</v>
      </c>
      <c r="O3" s="73" t="s">
        <v>112</v>
      </c>
      <c r="P3" s="122" t="s">
        <v>113</v>
      </c>
    </row>
    <row r="4" spans="1:29" x14ac:dyDescent="0.45">
      <c r="A4" s="74" t="s">
        <v>102</v>
      </c>
      <c r="B4" s="111" t="s">
        <v>9</v>
      </c>
      <c r="C4" s="16">
        <v>4</v>
      </c>
      <c r="D4" s="16">
        <v>4</v>
      </c>
      <c r="E4" s="16">
        <v>5</v>
      </c>
      <c r="F4" s="16">
        <v>8</v>
      </c>
      <c r="G4" s="16">
        <v>18</v>
      </c>
      <c r="H4" s="16">
        <v>2</v>
      </c>
      <c r="I4" s="16">
        <v>4</v>
      </c>
      <c r="J4" s="16">
        <v>0</v>
      </c>
      <c r="K4" s="16">
        <v>0</v>
      </c>
      <c r="L4" s="16">
        <v>0</v>
      </c>
      <c r="M4" s="16">
        <v>0</v>
      </c>
      <c r="N4" s="74">
        <f>SUM(C4:M4)</f>
        <v>45</v>
      </c>
      <c r="O4" s="61">
        <v>39.409999999999997</v>
      </c>
      <c r="P4" s="276">
        <f>O4/N4</f>
        <v>0.87577777777777766</v>
      </c>
      <c r="S4" s="151" t="s">
        <v>128</v>
      </c>
      <c r="T4" s="320"/>
      <c r="U4" s="320"/>
      <c r="V4" s="320"/>
      <c r="W4" s="320"/>
      <c r="X4" s="320"/>
      <c r="Y4" s="320"/>
      <c r="Z4" s="320"/>
      <c r="AA4" s="320"/>
      <c r="AB4" s="320"/>
      <c r="AC4" s="128"/>
    </row>
    <row r="5" spans="1:29" x14ac:dyDescent="0.45">
      <c r="A5" s="75"/>
      <c r="B5" s="112" t="s">
        <v>10</v>
      </c>
      <c r="C5" s="16">
        <v>0</v>
      </c>
      <c r="D5" s="16">
        <v>0</v>
      </c>
      <c r="E5" s="16">
        <v>16</v>
      </c>
      <c r="F5" s="16">
        <v>26</v>
      </c>
      <c r="G5" s="16">
        <v>34</v>
      </c>
      <c r="H5" s="16">
        <v>4</v>
      </c>
      <c r="I5" s="16">
        <v>4</v>
      </c>
      <c r="J5" s="16">
        <v>1</v>
      </c>
      <c r="K5" s="16">
        <v>0</v>
      </c>
      <c r="L5" s="16">
        <v>0</v>
      </c>
      <c r="M5" s="16">
        <v>0</v>
      </c>
      <c r="N5" s="265">
        <f t="shared" ref="N5:N8" si="0">SUM(C5:M5)</f>
        <v>85</v>
      </c>
      <c r="O5" s="19">
        <v>73.14</v>
      </c>
      <c r="P5" s="277">
        <f>O5/N5</f>
        <v>0.8604705882352941</v>
      </c>
      <c r="S5" s="321">
        <v>1</v>
      </c>
      <c r="T5" s="16" t="s">
        <v>141</v>
      </c>
      <c r="U5" s="16"/>
      <c r="V5" s="16"/>
      <c r="W5" s="16"/>
      <c r="X5" s="16"/>
      <c r="Y5" s="16"/>
      <c r="Z5" s="16"/>
      <c r="AA5" s="16"/>
      <c r="AB5" s="16"/>
      <c r="AC5" s="19"/>
    </row>
    <row r="6" spans="1:29" x14ac:dyDescent="0.45">
      <c r="A6" s="75"/>
      <c r="B6" s="112" t="s">
        <v>11</v>
      </c>
      <c r="C6" s="16">
        <v>0</v>
      </c>
      <c r="D6" s="16">
        <v>0</v>
      </c>
      <c r="E6" s="16">
        <v>8</v>
      </c>
      <c r="F6" s="16">
        <v>14</v>
      </c>
      <c r="G6" s="16">
        <v>21</v>
      </c>
      <c r="H6" s="16">
        <v>3</v>
      </c>
      <c r="I6" s="16">
        <v>1</v>
      </c>
      <c r="J6" s="16">
        <v>1</v>
      </c>
      <c r="K6" s="16">
        <v>0</v>
      </c>
      <c r="L6" s="16">
        <v>0</v>
      </c>
      <c r="M6" s="16"/>
      <c r="N6" s="265">
        <f t="shared" si="0"/>
        <v>48</v>
      </c>
      <c r="O6" s="19">
        <v>40.82</v>
      </c>
      <c r="P6" s="277">
        <f>O6/N6</f>
        <v>0.85041666666666671</v>
      </c>
      <c r="S6" s="322"/>
      <c r="T6" s="148" t="s">
        <v>153</v>
      </c>
      <c r="U6" s="148"/>
      <c r="V6" s="148"/>
      <c r="W6" s="148"/>
      <c r="X6" s="148"/>
      <c r="Y6" s="148"/>
      <c r="Z6" s="148"/>
      <c r="AA6" s="148"/>
      <c r="AB6" s="148"/>
      <c r="AC6" s="149"/>
    </row>
    <row r="7" spans="1:29" x14ac:dyDescent="0.45">
      <c r="A7" s="75"/>
      <c r="B7" s="112" t="s">
        <v>12</v>
      </c>
      <c r="C7" s="16">
        <v>0</v>
      </c>
      <c r="D7" s="16">
        <v>0</v>
      </c>
      <c r="E7" s="16">
        <v>11</v>
      </c>
      <c r="F7" s="16">
        <v>24</v>
      </c>
      <c r="G7" s="16">
        <v>9</v>
      </c>
      <c r="H7" s="16">
        <v>2</v>
      </c>
      <c r="I7" s="16">
        <v>1</v>
      </c>
      <c r="J7" s="16">
        <v>0</v>
      </c>
      <c r="K7" s="16">
        <v>0</v>
      </c>
      <c r="L7" s="16">
        <v>0</v>
      </c>
      <c r="M7" s="16">
        <v>0</v>
      </c>
      <c r="N7" s="265">
        <f t="shared" si="0"/>
        <v>47</v>
      </c>
      <c r="O7" s="19">
        <v>42.5</v>
      </c>
      <c r="P7" s="277">
        <f>O7/N7</f>
        <v>0.9042553191489362</v>
      </c>
      <c r="S7" s="319"/>
      <c r="T7" s="127"/>
      <c r="U7" s="4"/>
      <c r="V7" s="4"/>
      <c r="W7" s="4"/>
      <c r="X7" s="4"/>
      <c r="Y7" s="4"/>
      <c r="Z7" s="4"/>
      <c r="AA7" s="4"/>
      <c r="AB7" s="4"/>
      <c r="AC7" s="4"/>
    </row>
    <row r="8" spans="1:29" x14ac:dyDescent="0.45">
      <c r="A8" s="75"/>
      <c r="B8" s="113" t="s">
        <v>13</v>
      </c>
      <c r="C8" s="16"/>
      <c r="D8" s="16"/>
      <c r="E8" s="16">
        <v>5</v>
      </c>
      <c r="F8" s="16">
        <v>20</v>
      </c>
      <c r="G8" s="16">
        <v>15</v>
      </c>
      <c r="H8" s="16">
        <v>4</v>
      </c>
      <c r="I8" s="16">
        <v>1</v>
      </c>
      <c r="J8" s="16"/>
      <c r="K8" s="16"/>
      <c r="L8" s="16"/>
      <c r="M8" s="16"/>
      <c r="N8" s="265">
        <f t="shared" si="0"/>
        <v>45</v>
      </c>
      <c r="O8" s="64">
        <v>39</v>
      </c>
      <c r="P8" s="278">
        <f t="shared" ref="P8:P20" si="1">O8/N8</f>
        <v>0.8666666666666667</v>
      </c>
      <c r="S8" s="319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s="68" customFormat="1" x14ac:dyDescent="0.45">
      <c r="A9" s="75"/>
      <c r="B9" s="110" t="s">
        <v>14</v>
      </c>
      <c r="C9" s="275">
        <f>SUM(C4:C8)</f>
        <v>4</v>
      </c>
      <c r="D9" s="275">
        <f t="shared" ref="D9:M9" si="2">SUM(D4:D8)</f>
        <v>4</v>
      </c>
      <c r="E9" s="275">
        <f t="shared" si="2"/>
        <v>45</v>
      </c>
      <c r="F9" s="275">
        <f t="shared" si="2"/>
        <v>92</v>
      </c>
      <c r="G9" s="275">
        <f t="shared" si="2"/>
        <v>97</v>
      </c>
      <c r="H9" s="275">
        <f t="shared" si="2"/>
        <v>15</v>
      </c>
      <c r="I9" s="275">
        <f t="shared" si="2"/>
        <v>11</v>
      </c>
      <c r="J9" s="275">
        <f t="shared" si="2"/>
        <v>2</v>
      </c>
      <c r="K9" s="275">
        <f t="shared" si="2"/>
        <v>0</v>
      </c>
      <c r="L9" s="275">
        <f t="shared" si="2"/>
        <v>0</v>
      </c>
      <c r="M9" s="275">
        <f t="shared" si="2"/>
        <v>0</v>
      </c>
      <c r="N9" s="267">
        <f>SUM(N4:N8)</f>
        <v>270</v>
      </c>
      <c r="O9" s="15">
        <f>SUM(O4:O8)</f>
        <v>234.87</v>
      </c>
      <c r="P9" s="269">
        <f>O9/N9</f>
        <v>0.86988888888888893</v>
      </c>
      <c r="S9" s="319"/>
      <c r="T9" s="127"/>
      <c r="U9" s="4"/>
      <c r="V9" s="4"/>
      <c r="W9" s="4"/>
      <c r="X9" s="4"/>
      <c r="Y9" s="4"/>
      <c r="Z9" s="4"/>
      <c r="AA9" s="4"/>
      <c r="AB9" s="4"/>
      <c r="AC9" s="4"/>
    </row>
    <row r="10" spans="1:29" s="68" customFormat="1" ht="19.5" customHeight="1" x14ac:dyDescent="0.45">
      <c r="A10" s="75"/>
      <c r="B10" s="112" t="s">
        <v>15</v>
      </c>
      <c r="C10" s="16">
        <v>4</v>
      </c>
      <c r="D10" s="16">
        <v>0</v>
      </c>
      <c r="E10" s="16">
        <v>12</v>
      </c>
      <c r="F10" s="16">
        <v>14</v>
      </c>
      <c r="G10" s="16">
        <v>18</v>
      </c>
      <c r="H10" s="16">
        <v>10</v>
      </c>
      <c r="I10" s="16">
        <v>1</v>
      </c>
      <c r="J10" s="16">
        <v>0</v>
      </c>
      <c r="K10" s="16">
        <v>0</v>
      </c>
      <c r="L10" s="16">
        <v>0</v>
      </c>
      <c r="M10" s="16">
        <v>0</v>
      </c>
      <c r="N10" s="75">
        <f>SUM(C10:M10)</f>
        <v>59</v>
      </c>
      <c r="O10" s="265">
        <v>55.97</v>
      </c>
      <c r="P10" s="276">
        <f t="shared" si="1"/>
        <v>0.94864406779661015</v>
      </c>
      <c r="S10" s="9"/>
      <c r="T10" s="127"/>
      <c r="U10" s="4"/>
      <c r="V10" s="4"/>
      <c r="W10" s="4"/>
      <c r="X10" s="4"/>
      <c r="Y10" s="4"/>
      <c r="Z10" s="4"/>
      <c r="AA10" s="4"/>
      <c r="AB10" s="4"/>
      <c r="AC10" s="4"/>
    </row>
    <row r="11" spans="1:29" x14ac:dyDescent="0.45">
      <c r="A11" s="75"/>
      <c r="B11" s="112" t="s">
        <v>126</v>
      </c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80"/>
      <c r="O11" s="266"/>
      <c r="P11" s="281"/>
      <c r="Q11" s="69" t="s">
        <v>142</v>
      </c>
      <c r="S11"/>
      <c r="T11" s="127"/>
      <c r="U11" s="4"/>
      <c r="V11" s="4"/>
      <c r="W11" s="4"/>
      <c r="X11" s="4"/>
      <c r="Y11" s="4"/>
      <c r="Z11" s="4"/>
      <c r="AA11" s="4"/>
      <c r="AB11" s="4"/>
      <c r="AC11" s="4"/>
    </row>
    <row r="12" spans="1:29" x14ac:dyDescent="0.45">
      <c r="A12" s="75"/>
      <c r="B12" s="112" t="s">
        <v>16</v>
      </c>
      <c r="C12" s="16">
        <v>0</v>
      </c>
      <c r="D12" s="16">
        <v>0</v>
      </c>
      <c r="E12" s="16">
        <v>16</v>
      </c>
      <c r="F12" s="16">
        <v>49</v>
      </c>
      <c r="G12" s="16">
        <v>20</v>
      </c>
      <c r="H12" s="16">
        <v>4</v>
      </c>
      <c r="I12" s="16">
        <v>2</v>
      </c>
      <c r="J12" s="16">
        <v>1</v>
      </c>
      <c r="K12" s="16">
        <v>0</v>
      </c>
      <c r="L12" s="16">
        <v>0</v>
      </c>
      <c r="M12" s="16">
        <v>0</v>
      </c>
      <c r="N12" s="75">
        <f t="shared" ref="N12:N14" si="3">SUM(C12:M12)</f>
        <v>92</v>
      </c>
      <c r="O12" s="265">
        <v>75.7</v>
      </c>
      <c r="P12" s="277">
        <f t="shared" si="1"/>
        <v>0.82282608695652182</v>
      </c>
      <c r="S12"/>
      <c r="T12"/>
      <c r="U12"/>
      <c r="V12"/>
      <c r="W12"/>
      <c r="X12"/>
      <c r="Y12"/>
      <c r="Z12"/>
      <c r="AA12"/>
      <c r="AB12"/>
      <c r="AC12"/>
    </row>
    <row r="13" spans="1:29" x14ac:dyDescent="0.45">
      <c r="A13" s="75"/>
      <c r="B13" s="112" t="s">
        <v>17</v>
      </c>
      <c r="C13" s="16">
        <v>0</v>
      </c>
      <c r="D13" s="16">
        <v>1</v>
      </c>
      <c r="E13" s="16">
        <v>5</v>
      </c>
      <c r="F13" s="16">
        <v>6</v>
      </c>
      <c r="G13" s="16">
        <v>7</v>
      </c>
      <c r="H13" s="16">
        <v>2</v>
      </c>
      <c r="I13" s="16">
        <v>2</v>
      </c>
      <c r="J13" s="16">
        <v>0</v>
      </c>
      <c r="K13" s="16">
        <v>0</v>
      </c>
      <c r="L13" s="16">
        <v>0</v>
      </c>
      <c r="M13" s="16">
        <v>0</v>
      </c>
      <c r="N13" s="75">
        <f t="shared" si="3"/>
        <v>23</v>
      </c>
      <c r="O13" s="265">
        <v>21</v>
      </c>
      <c r="P13" s="277">
        <f t="shared" si="1"/>
        <v>0.91304347826086951</v>
      </c>
    </row>
    <row r="14" spans="1:29" x14ac:dyDescent="0.45">
      <c r="A14" s="75"/>
      <c r="B14" s="112" t="s">
        <v>18</v>
      </c>
      <c r="C14" s="16">
        <v>0</v>
      </c>
      <c r="D14" s="16">
        <v>3</v>
      </c>
      <c r="E14" s="16">
        <v>5</v>
      </c>
      <c r="F14" s="16">
        <v>13</v>
      </c>
      <c r="G14" s="16">
        <v>13</v>
      </c>
      <c r="H14" s="16">
        <v>5</v>
      </c>
      <c r="I14" s="16">
        <v>0</v>
      </c>
      <c r="J14" s="16">
        <v>1</v>
      </c>
      <c r="K14" s="16">
        <v>1</v>
      </c>
      <c r="L14" s="16">
        <v>0</v>
      </c>
      <c r="M14" s="16">
        <v>0</v>
      </c>
      <c r="N14" s="75">
        <f t="shared" si="3"/>
        <v>41</v>
      </c>
      <c r="O14" s="265">
        <v>36.590000000000003</v>
      </c>
      <c r="P14" s="278">
        <f t="shared" si="1"/>
        <v>0.89243902439024403</v>
      </c>
    </row>
    <row r="15" spans="1:29" s="68" customFormat="1" x14ac:dyDescent="0.45">
      <c r="A15" s="75"/>
      <c r="B15" s="110" t="s">
        <v>19</v>
      </c>
      <c r="C15" s="275">
        <f>SUM(C10:C14)</f>
        <v>4</v>
      </c>
      <c r="D15" s="275">
        <f t="shared" ref="D15:M15" si="4">SUM(D10:D14)</f>
        <v>4</v>
      </c>
      <c r="E15" s="275">
        <f t="shared" si="4"/>
        <v>38</v>
      </c>
      <c r="F15" s="275">
        <f t="shared" si="4"/>
        <v>82</v>
      </c>
      <c r="G15" s="275">
        <f t="shared" si="4"/>
        <v>58</v>
      </c>
      <c r="H15" s="275">
        <f t="shared" si="4"/>
        <v>21</v>
      </c>
      <c r="I15" s="275">
        <f t="shared" si="4"/>
        <v>5</v>
      </c>
      <c r="J15" s="275">
        <f t="shared" si="4"/>
        <v>2</v>
      </c>
      <c r="K15" s="275">
        <f t="shared" si="4"/>
        <v>1</v>
      </c>
      <c r="L15" s="275">
        <f t="shared" si="4"/>
        <v>0</v>
      </c>
      <c r="M15" s="275">
        <f t="shared" si="4"/>
        <v>0</v>
      </c>
      <c r="N15" s="267">
        <f>SUM(N10:N14)</f>
        <v>215</v>
      </c>
      <c r="O15" s="267">
        <f>SUM(O10:O14)</f>
        <v>189.26000000000002</v>
      </c>
      <c r="P15" s="269">
        <f t="shared" si="1"/>
        <v>0.88027906976744197</v>
      </c>
    </row>
    <row r="16" spans="1:29" x14ac:dyDescent="0.45">
      <c r="A16" s="75"/>
      <c r="B16" s="112" t="s">
        <v>20</v>
      </c>
      <c r="C16" s="16">
        <v>8</v>
      </c>
      <c r="D16" s="16">
        <v>0</v>
      </c>
      <c r="E16" s="16">
        <v>15</v>
      </c>
      <c r="F16" s="16">
        <v>23</v>
      </c>
      <c r="G16" s="16">
        <v>13</v>
      </c>
      <c r="H16" s="16">
        <v>3</v>
      </c>
      <c r="I16" s="16">
        <v>3</v>
      </c>
      <c r="J16" s="16">
        <v>0</v>
      </c>
      <c r="K16" s="16">
        <v>0</v>
      </c>
      <c r="L16" s="16">
        <v>0</v>
      </c>
      <c r="M16" s="16">
        <v>0</v>
      </c>
      <c r="N16" s="75">
        <f>SUM(C16:M16)</f>
        <v>65</v>
      </c>
      <c r="O16" s="265">
        <v>60.37</v>
      </c>
      <c r="P16" s="276">
        <f t="shared" si="1"/>
        <v>0.92876923076923068</v>
      </c>
    </row>
    <row r="17" spans="1:18" x14ac:dyDescent="0.45">
      <c r="A17" s="75"/>
      <c r="B17" s="112" t="s">
        <v>21</v>
      </c>
      <c r="C17" s="16">
        <v>1</v>
      </c>
      <c r="D17" s="16">
        <v>0</v>
      </c>
      <c r="E17" s="16">
        <v>33</v>
      </c>
      <c r="F17" s="16">
        <v>64</v>
      </c>
      <c r="G17" s="16">
        <v>25</v>
      </c>
      <c r="H17" s="16">
        <v>5</v>
      </c>
      <c r="I17" s="16">
        <v>2</v>
      </c>
      <c r="J17" s="16">
        <v>0</v>
      </c>
      <c r="K17" s="16">
        <v>0</v>
      </c>
      <c r="L17" s="16">
        <v>0</v>
      </c>
      <c r="M17" s="16">
        <v>0</v>
      </c>
      <c r="N17" s="75">
        <f t="shared" ref="N17:N18" si="5">SUM(C17:M17)</f>
        <v>130</v>
      </c>
      <c r="O17" s="265">
        <v>114.3</v>
      </c>
      <c r="P17" s="277">
        <f t="shared" si="1"/>
        <v>0.87923076923076926</v>
      </c>
    </row>
    <row r="18" spans="1:18" x14ac:dyDescent="0.45">
      <c r="A18" s="75"/>
      <c r="B18" s="112" t="s">
        <v>22</v>
      </c>
      <c r="C18" s="16">
        <v>3</v>
      </c>
      <c r="D18" s="16">
        <v>4</v>
      </c>
      <c r="E18" s="16">
        <v>46</v>
      </c>
      <c r="F18" s="16">
        <v>59</v>
      </c>
      <c r="G18" s="16">
        <v>21</v>
      </c>
      <c r="H18" s="16">
        <v>4</v>
      </c>
      <c r="I18" s="16">
        <v>3</v>
      </c>
      <c r="J18" s="16">
        <v>1</v>
      </c>
      <c r="K18" s="16">
        <v>0</v>
      </c>
      <c r="L18" s="16">
        <v>0</v>
      </c>
      <c r="M18" s="16">
        <v>0</v>
      </c>
      <c r="N18" s="75">
        <f t="shared" si="5"/>
        <v>141</v>
      </c>
      <c r="O18" s="265">
        <v>124.61</v>
      </c>
      <c r="P18" s="278">
        <f t="shared" si="1"/>
        <v>0.883758865248227</v>
      </c>
    </row>
    <row r="19" spans="1:18" s="68" customFormat="1" x14ac:dyDescent="0.45">
      <c r="A19" s="75"/>
      <c r="B19" s="110" t="s">
        <v>121</v>
      </c>
      <c r="C19" s="275">
        <f>SUM(C16:C18)</f>
        <v>12</v>
      </c>
      <c r="D19" s="275">
        <f t="shared" ref="D19:M19" si="6">SUM(D16:D18)</f>
        <v>4</v>
      </c>
      <c r="E19" s="275">
        <f t="shared" si="6"/>
        <v>94</v>
      </c>
      <c r="F19" s="275">
        <f t="shared" si="6"/>
        <v>146</v>
      </c>
      <c r="G19" s="275">
        <f t="shared" si="6"/>
        <v>59</v>
      </c>
      <c r="H19" s="275">
        <f t="shared" si="6"/>
        <v>12</v>
      </c>
      <c r="I19" s="275">
        <f t="shared" si="6"/>
        <v>8</v>
      </c>
      <c r="J19" s="275">
        <f t="shared" si="6"/>
        <v>1</v>
      </c>
      <c r="K19" s="275">
        <f t="shared" si="6"/>
        <v>0</v>
      </c>
      <c r="L19" s="275">
        <f t="shared" si="6"/>
        <v>0</v>
      </c>
      <c r="M19" s="275">
        <f t="shared" si="6"/>
        <v>0</v>
      </c>
      <c r="N19" s="267">
        <f>SUM(N16:N18)</f>
        <v>336</v>
      </c>
      <c r="O19" s="267">
        <f>SUM(O16:O18)</f>
        <v>299.27999999999997</v>
      </c>
      <c r="P19" s="269">
        <f t="shared" si="1"/>
        <v>0.89071428571428568</v>
      </c>
    </row>
    <row r="20" spans="1:18" x14ac:dyDescent="0.45">
      <c r="A20" s="75"/>
      <c r="B20" s="112" t="s">
        <v>24</v>
      </c>
      <c r="C20" s="16">
        <v>3</v>
      </c>
      <c r="D20" s="16">
        <v>0</v>
      </c>
      <c r="E20" s="16">
        <v>22</v>
      </c>
      <c r="F20" s="16">
        <v>37</v>
      </c>
      <c r="G20" s="16">
        <v>22</v>
      </c>
      <c r="H20" s="16">
        <v>8</v>
      </c>
      <c r="I20" s="16">
        <v>4</v>
      </c>
      <c r="J20" s="16">
        <v>0</v>
      </c>
      <c r="K20" s="16">
        <v>0</v>
      </c>
      <c r="L20" s="16">
        <v>0</v>
      </c>
      <c r="M20" s="16">
        <v>0</v>
      </c>
      <c r="N20" s="75">
        <f>SUM(C20:M20)</f>
        <v>96</v>
      </c>
      <c r="O20" s="265">
        <v>79.069999999999993</v>
      </c>
      <c r="P20" s="276">
        <f t="shared" si="1"/>
        <v>0.8236458333333333</v>
      </c>
    </row>
    <row r="21" spans="1:18" x14ac:dyDescent="0.45">
      <c r="A21" s="75"/>
      <c r="B21" s="112" t="s">
        <v>25</v>
      </c>
      <c r="C21" s="16">
        <v>0</v>
      </c>
      <c r="D21" s="16">
        <v>0</v>
      </c>
      <c r="E21" s="16">
        <v>45</v>
      </c>
      <c r="F21" s="16">
        <v>105</v>
      </c>
      <c r="G21" s="16">
        <v>48</v>
      </c>
      <c r="H21" s="16">
        <v>21</v>
      </c>
      <c r="I21" s="16">
        <v>3</v>
      </c>
      <c r="J21" s="16">
        <v>1</v>
      </c>
      <c r="K21" s="16">
        <v>0</v>
      </c>
      <c r="L21" s="16">
        <v>0</v>
      </c>
      <c r="M21" s="16">
        <v>0</v>
      </c>
      <c r="N21" s="75">
        <f t="shared" ref="N21:N22" si="7">SUM(C21:M21)</f>
        <v>223</v>
      </c>
      <c r="O21" s="265">
        <v>198.17</v>
      </c>
      <c r="P21" s="282">
        <f>O21/N21</f>
        <v>0.88865470852017936</v>
      </c>
    </row>
    <row r="22" spans="1:18" x14ac:dyDescent="0.45">
      <c r="A22" s="75"/>
      <c r="B22" s="112" t="s">
        <v>26</v>
      </c>
      <c r="C22" s="16">
        <v>0</v>
      </c>
      <c r="D22" s="16">
        <v>0</v>
      </c>
      <c r="E22" s="16">
        <v>40</v>
      </c>
      <c r="F22" s="16">
        <v>52</v>
      </c>
      <c r="G22" s="16">
        <v>34</v>
      </c>
      <c r="H22" s="16">
        <v>13</v>
      </c>
      <c r="I22" s="16">
        <v>9</v>
      </c>
      <c r="J22" s="16">
        <v>1</v>
      </c>
      <c r="K22" s="16">
        <v>0</v>
      </c>
      <c r="L22" s="16">
        <v>0</v>
      </c>
      <c r="M22" s="16">
        <v>0</v>
      </c>
      <c r="N22" s="75">
        <f t="shared" si="7"/>
        <v>149</v>
      </c>
      <c r="O22" s="265">
        <v>149</v>
      </c>
      <c r="P22" s="278">
        <f>O22/N22</f>
        <v>1</v>
      </c>
    </row>
    <row r="23" spans="1:18" s="68" customFormat="1" x14ac:dyDescent="0.45">
      <c r="A23" s="75"/>
      <c r="B23" s="110" t="s">
        <v>27</v>
      </c>
      <c r="C23" s="275">
        <f>SUM(C20:C22)</f>
        <v>3</v>
      </c>
      <c r="D23" s="275">
        <f t="shared" ref="D23:M23" si="8">SUM(D20:D22)</f>
        <v>0</v>
      </c>
      <c r="E23" s="275">
        <f t="shared" si="8"/>
        <v>107</v>
      </c>
      <c r="F23" s="275">
        <f t="shared" si="8"/>
        <v>194</v>
      </c>
      <c r="G23" s="275">
        <f t="shared" si="8"/>
        <v>104</v>
      </c>
      <c r="H23" s="275">
        <f t="shared" si="8"/>
        <v>42</v>
      </c>
      <c r="I23" s="275">
        <f t="shared" si="8"/>
        <v>16</v>
      </c>
      <c r="J23" s="275">
        <f t="shared" si="8"/>
        <v>2</v>
      </c>
      <c r="K23" s="275">
        <f t="shared" si="8"/>
        <v>0</v>
      </c>
      <c r="L23" s="275">
        <f t="shared" si="8"/>
        <v>0</v>
      </c>
      <c r="M23" s="275">
        <f t="shared" si="8"/>
        <v>0</v>
      </c>
      <c r="N23" s="267">
        <f>SUM(N20:N22)</f>
        <v>468</v>
      </c>
      <c r="O23" s="267">
        <f>SUM(O20:O22)</f>
        <v>426.24</v>
      </c>
      <c r="P23" s="269">
        <f>O23/N23</f>
        <v>0.91076923076923078</v>
      </c>
    </row>
    <row r="24" spans="1:18" x14ac:dyDescent="0.45">
      <c r="A24" s="75"/>
      <c r="B24" s="112" t="s">
        <v>28</v>
      </c>
      <c r="C24" s="16">
        <v>0</v>
      </c>
      <c r="D24" s="16">
        <v>0</v>
      </c>
      <c r="E24" s="16">
        <v>4</v>
      </c>
      <c r="F24" s="16">
        <v>5</v>
      </c>
      <c r="G24" s="16">
        <v>8</v>
      </c>
      <c r="H24" s="16">
        <v>3</v>
      </c>
      <c r="I24" s="16">
        <v>0</v>
      </c>
      <c r="J24" s="16">
        <v>1</v>
      </c>
      <c r="K24" s="16">
        <v>0</v>
      </c>
      <c r="L24" s="16">
        <v>0</v>
      </c>
      <c r="M24" s="16">
        <v>0</v>
      </c>
      <c r="N24" s="75">
        <f>SUM(C24:M24)</f>
        <v>21</v>
      </c>
      <c r="O24" s="265">
        <v>19</v>
      </c>
      <c r="P24" s="276">
        <f t="shared" ref="P24:P63" si="9">O24/N24</f>
        <v>0.90476190476190477</v>
      </c>
    </row>
    <row r="25" spans="1:18" x14ac:dyDescent="0.45">
      <c r="A25" s="75"/>
      <c r="B25" s="112" t="s">
        <v>29</v>
      </c>
      <c r="C25" s="16"/>
      <c r="D25" s="16">
        <v>0.96</v>
      </c>
      <c r="E25" s="16">
        <v>14</v>
      </c>
      <c r="F25" s="16">
        <v>16</v>
      </c>
      <c r="G25" s="16">
        <v>21</v>
      </c>
      <c r="H25" s="16">
        <v>9</v>
      </c>
      <c r="I25" s="16">
        <v>1</v>
      </c>
      <c r="J25" s="16">
        <v>1</v>
      </c>
      <c r="K25" s="16"/>
      <c r="L25" s="16"/>
      <c r="M25" s="16"/>
      <c r="N25" s="75">
        <f t="shared" ref="N25:N29" si="10">SUM(C25:M25)</f>
        <v>62.96</v>
      </c>
      <c r="O25" s="265">
        <v>60.76</v>
      </c>
      <c r="P25" s="277">
        <f t="shared" si="9"/>
        <v>0.96505717916137224</v>
      </c>
    </row>
    <row r="26" spans="1:18" x14ac:dyDescent="0.45">
      <c r="A26" s="75"/>
      <c r="B26" s="112" t="s">
        <v>30</v>
      </c>
      <c r="C26" s="16">
        <v>6</v>
      </c>
      <c r="D26" s="16">
        <v>4</v>
      </c>
      <c r="E26" s="16">
        <v>20</v>
      </c>
      <c r="F26" s="16">
        <v>30</v>
      </c>
      <c r="G26" s="16">
        <v>23</v>
      </c>
      <c r="H26" s="16">
        <v>12</v>
      </c>
      <c r="I26" s="16">
        <v>13</v>
      </c>
      <c r="J26" s="16">
        <v>1</v>
      </c>
      <c r="K26" s="16"/>
      <c r="L26" s="16"/>
      <c r="M26" s="16"/>
      <c r="N26" s="75">
        <f t="shared" si="10"/>
        <v>109</v>
      </c>
      <c r="O26" s="265">
        <v>75.400000000000006</v>
      </c>
      <c r="P26" s="283">
        <f>O26/N26</f>
        <v>0.69174311926605514</v>
      </c>
      <c r="Q26" s="157"/>
      <c r="R26" s="4"/>
    </row>
    <row r="27" spans="1:18" x14ac:dyDescent="0.45">
      <c r="A27" s="75"/>
      <c r="B27" s="112" t="s">
        <v>31</v>
      </c>
      <c r="C27" s="16">
        <v>0</v>
      </c>
      <c r="D27" s="16">
        <v>0</v>
      </c>
      <c r="E27" s="16">
        <v>7</v>
      </c>
      <c r="F27" s="16">
        <v>4</v>
      </c>
      <c r="G27" s="16">
        <v>9</v>
      </c>
      <c r="H27" s="16">
        <v>7</v>
      </c>
      <c r="I27" s="16">
        <v>1</v>
      </c>
      <c r="J27" s="16">
        <v>0</v>
      </c>
      <c r="K27" s="16">
        <v>0</v>
      </c>
      <c r="L27" s="16">
        <v>0</v>
      </c>
      <c r="M27" s="16">
        <v>0</v>
      </c>
      <c r="N27" s="75">
        <f t="shared" si="10"/>
        <v>28</v>
      </c>
      <c r="O27" s="265">
        <v>25.6</v>
      </c>
      <c r="P27" s="277">
        <f>O27/N27</f>
        <v>0.91428571428571437</v>
      </c>
      <c r="Q27" s="158"/>
    </row>
    <row r="28" spans="1:18" x14ac:dyDescent="0.45">
      <c r="A28" s="75"/>
      <c r="B28" s="112" t="s">
        <v>32</v>
      </c>
      <c r="C28" s="16"/>
      <c r="D28" s="16">
        <v>0</v>
      </c>
      <c r="E28" s="16">
        <v>5</v>
      </c>
      <c r="F28" s="16">
        <v>4</v>
      </c>
      <c r="G28" s="16">
        <v>12</v>
      </c>
      <c r="H28" s="16">
        <v>5</v>
      </c>
      <c r="I28" s="16">
        <v>1</v>
      </c>
      <c r="J28" s="16">
        <v>0</v>
      </c>
      <c r="K28" s="16">
        <v>0</v>
      </c>
      <c r="L28" s="16">
        <v>0</v>
      </c>
      <c r="M28" s="16"/>
      <c r="N28" s="75">
        <f t="shared" si="10"/>
        <v>27</v>
      </c>
      <c r="O28" s="265">
        <v>26.11</v>
      </c>
      <c r="P28" s="277">
        <f>O28/N28</f>
        <v>0.96703703703703703</v>
      </c>
      <c r="Q28" s="158"/>
    </row>
    <row r="29" spans="1:18" x14ac:dyDescent="0.45">
      <c r="A29" s="75"/>
      <c r="B29" s="112" t="s">
        <v>33</v>
      </c>
      <c r="C29" s="16">
        <v>0</v>
      </c>
      <c r="D29" s="16">
        <v>0</v>
      </c>
      <c r="E29" s="16">
        <v>23</v>
      </c>
      <c r="F29" s="16">
        <v>25</v>
      </c>
      <c r="G29" s="16">
        <v>40</v>
      </c>
      <c r="H29" s="16">
        <v>29</v>
      </c>
      <c r="I29" s="16">
        <v>6</v>
      </c>
      <c r="J29" s="16">
        <v>6</v>
      </c>
      <c r="K29" s="16">
        <v>0</v>
      </c>
      <c r="L29" s="16">
        <v>0</v>
      </c>
      <c r="M29" s="16">
        <v>0</v>
      </c>
      <c r="N29" s="75">
        <f t="shared" si="10"/>
        <v>129</v>
      </c>
      <c r="O29" s="265">
        <v>120.68</v>
      </c>
      <c r="P29" s="278">
        <f t="shared" si="9"/>
        <v>0.93550387596899232</v>
      </c>
      <c r="Q29" s="158"/>
    </row>
    <row r="30" spans="1:18" s="68" customFormat="1" x14ac:dyDescent="0.45">
      <c r="A30" s="75"/>
      <c r="B30" s="110" t="s">
        <v>34</v>
      </c>
      <c r="C30" s="275">
        <f>SUM(C24:C29)</f>
        <v>6</v>
      </c>
      <c r="D30" s="275">
        <f t="shared" ref="D30:M30" si="11">SUM(D24:D29)</f>
        <v>4.96</v>
      </c>
      <c r="E30" s="275">
        <f t="shared" si="11"/>
        <v>73</v>
      </c>
      <c r="F30" s="275">
        <f t="shared" si="11"/>
        <v>84</v>
      </c>
      <c r="G30" s="275">
        <f t="shared" si="11"/>
        <v>113</v>
      </c>
      <c r="H30" s="275">
        <f t="shared" si="11"/>
        <v>65</v>
      </c>
      <c r="I30" s="275">
        <f t="shared" si="11"/>
        <v>22</v>
      </c>
      <c r="J30" s="275">
        <f t="shared" si="11"/>
        <v>9</v>
      </c>
      <c r="K30" s="275">
        <f t="shared" si="11"/>
        <v>0</v>
      </c>
      <c r="L30" s="275">
        <f t="shared" si="11"/>
        <v>0</v>
      </c>
      <c r="M30" s="275">
        <f t="shared" si="11"/>
        <v>0</v>
      </c>
      <c r="N30" s="267">
        <f>SUM(N24:N29)</f>
        <v>376.96000000000004</v>
      </c>
      <c r="O30" s="267">
        <f>SUM(O24:O29)</f>
        <v>327.55</v>
      </c>
      <c r="P30" s="269">
        <f t="shared" si="9"/>
        <v>0.86892508488964337</v>
      </c>
      <c r="Q30" s="159"/>
    </row>
    <row r="31" spans="1:18" x14ac:dyDescent="0.45">
      <c r="A31" s="75"/>
      <c r="B31" s="112" t="s">
        <v>35</v>
      </c>
      <c r="C31" s="16">
        <v>2</v>
      </c>
      <c r="D31" s="16">
        <v>1</v>
      </c>
      <c r="E31" s="16">
        <v>11</v>
      </c>
      <c r="F31" s="16">
        <v>44</v>
      </c>
      <c r="G31" s="16">
        <v>13</v>
      </c>
      <c r="H31" s="16">
        <v>2</v>
      </c>
      <c r="I31" s="16">
        <v>2</v>
      </c>
      <c r="J31" s="16">
        <v>0</v>
      </c>
      <c r="K31" s="16">
        <v>0</v>
      </c>
      <c r="L31" s="16">
        <v>0</v>
      </c>
      <c r="M31" s="16">
        <v>0</v>
      </c>
      <c r="N31" s="75">
        <f>SUM(C31:M31)</f>
        <v>75</v>
      </c>
      <c r="O31" s="265">
        <v>65.760000000000005</v>
      </c>
      <c r="P31" s="277">
        <f t="shared" si="9"/>
        <v>0.87680000000000002</v>
      </c>
      <c r="Q31" s="158"/>
    </row>
    <row r="32" spans="1:18" ht="37" x14ac:dyDescent="0.45">
      <c r="A32" s="75"/>
      <c r="B32" s="114" t="s">
        <v>124</v>
      </c>
      <c r="C32" s="16">
        <v>2</v>
      </c>
      <c r="D32" s="16">
        <v>5</v>
      </c>
      <c r="E32" s="16">
        <v>18</v>
      </c>
      <c r="F32" s="16">
        <v>44</v>
      </c>
      <c r="G32" s="16">
        <v>16</v>
      </c>
      <c r="H32" s="16">
        <v>8</v>
      </c>
      <c r="I32" s="16">
        <v>2</v>
      </c>
      <c r="J32" s="16">
        <v>0</v>
      </c>
      <c r="K32" s="16"/>
      <c r="L32" s="16"/>
      <c r="M32" s="16"/>
      <c r="N32" s="75">
        <f>SUM(C32:M32)</f>
        <v>95</v>
      </c>
      <c r="O32" s="265">
        <v>83.73</v>
      </c>
      <c r="P32" s="277">
        <f>O32/N32</f>
        <v>0.88136842105263158</v>
      </c>
      <c r="Q32" s="158"/>
    </row>
    <row r="33" spans="1:18" s="68" customFormat="1" x14ac:dyDescent="0.45">
      <c r="A33" s="75"/>
      <c r="B33" s="110" t="s">
        <v>36</v>
      </c>
      <c r="C33" s="275">
        <f>SUM(C31:C32)</f>
        <v>4</v>
      </c>
      <c r="D33" s="275">
        <f t="shared" ref="D33:M33" si="12">SUM(D31:D32)</f>
        <v>6</v>
      </c>
      <c r="E33" s="275">
        <f t="shared" si="12"/>
        <v>29</v>
      </c>
      <c r="F33" s="275">
        <f t="shared" si="12"/>
        <v>88</v>
      </c>
      <c r="G33" s="275">
        <f t="shared" si="12"/>
        <v>29</v>
      </c>
      <c r="H33" s="275">
        <f t="shared" si="12"/>
        <v>10</v>
      </c>
      <c r="I33" s="275">
        <f t="shared" si="12"/>
        <v>4</v>
      </c>
      <c r="J33" s="275">
        <f t="shared" si="12"/>
        <v>0</v>
      </c>
      <c r="K33" s="275">
        <f t="shared" si="12"/>
        <v>0</v>
      </c>
      <c r="L33" s="275">
        <f t="shared" si="12"/>
        <v>0</v>
      </c>
      <c r="M33" s="275">
        <f t="shared" si="12"/>
        <v>0</v>
      </c>
      <c r="N33" s="267">
        <f>SUM(N31:N32)</f>
        <v>170</v>
      </c>
      <c r="O33" s="267">
        <f>SUM(O31:O32)</f>
        <v>149.49</v>
      </c>
      <c r="P33" s="269">
        <f t="shared" si="9"/>
        <v>0.87935294117647067</v>
      </c>
      <c r="Q33" s="160"/>
    </row>
    <row r="34" spans="1:18" x14ac:dyDescent="0.45">
      <c r="A34" s="199"/>
      <c r="B34" s="200" t="s">
        <v>136</v>
      </c>
      <c r="C34" s="16">
        <v>2</v>
      </c>
      <c r="D34" s="16">
        <v>2</v>
      </c>
      <c r="E34" s="16">
        <v>11</v>
      </c>
      <c r="F34" s="16">
        <v>19</v>
      </c>
      <c r="G34" s="16">
        <v>18</v>
      </c>
      <c r="H34" s="16">
        <v>8</v>
      </c>
      <c r="I34" s="16">
        <v>1</v>
      </c>
      <c r="J34" s="16">
        <v>1</v>
      </c>
      <c r="K34" s="16"/>
      <c r="L34" s="16"/>
      <c r="M34" s="16"/>
      <c r="N34" s="199">
        <f>SUM(C34:M34)</f>
        <v>62</v>
      </c>
      <c r="O34" s="199">
        <v>57.54</v>
      </c>
      <c r="P34" s="284">
        <f>O34/N34</f>
        <v>0.92806451612903229</v>
      </c>
      <c r="Q34" s="158"/>
    </row>
    <row r="35" spans="1:18" x14ac:dyDescent="0.45">
      <c r="A35" s="75"/>
      <c r="B35" s="112" t="s">
        <v>37</v>
      </c>
      <c r="C35" s="16">
        <v>0</v>
      </c>
      <c r="D35" s="16">
        <v>3</v>
      </c>
      <c r="E35" s="16">
        <v>14</v>
      </c>
      <c r="F35" s="16">
        <v>12</v>
      </c>
      <c r="G35" s="16">
        <v>17</v>
      </c>
      <c r="H35" s="16">
        <v>8</v>
      </c>
      <c r="I35" s="16">
        <v>0</v>
      </c>
      <c r="J35" s="16">
        <v>1</v>
      </c>
      <c r="K35" s="16">
        <v>0</v>
      </c>
      <c r="L35" s="16">
        <v>0</v>
      </c>
      <c r="M35" s="16">
        <v>0</v>
      </c>
      <c r="N35" s="75">
        <f>SUM(C35:M35)</f>
        <v>55</v>
      </c>
      <c r="O35" s="265">
        <v>48.83</v>
      </c>
      <c r="P35" s="277">
        <f t="shared" si="9"/>
        <v>0.88781818181818184</v>
      </c>
      <c r="Q35" s="158"/>
    </row>
    <row r="36" spans="1:18" x14ac:dyDescent="0.45">
      <c r="A36" s="75"/>
      <c r="B36" s="112" t="s">
        <v>38</v>
      </c>
      <c r="C36" s="16">
        <v>4</v>
      </c>
      <c r="D36" s="16">
        <v>3</v>
      </c>
      <c r="E36" s="16">
        <v>15</v>
      </c>
      <c r="F36" s="16">
        <v>26</v>
      </c>
      <c r="G36" s="16">
        <v>37</v>
      </c>
      <c r="H36" s="16">
        <v>10</v>
      </c>
      <c r="I36" s="16">
        <v>2</v>
      </c>
      <c r="J36" s="16">
        <v>1</v>
      </c>
      <c r="K36" s="16">
        <v>0</v>
      </c>
      <c r="L36" s="16">
        <v>0</v>
      </c>
      <c r="M36" s="16">
        <v>0</v>
      </c>
      <c r="N36" s="75">
        <f t="shared" ref="N36:N37" si="13">SUM(C36:M36)</f>
        <v>98</v>
      </c>
      <c r="O36" s="265">
        <v>86.24</v>
      </c>
      <c r="P36" s="277">
        <f t="shared" si="9"/>
        <v>0.87999999999999989</v>
      </c>
      <c r="Q36" s="158"/>
    </row>
    <row r="37" spans="1:18" x14ac:dyDescent="0.45">
      <c r="A37" s="75"/>
      <c r="B37" s="112" t="s">
        <v>39</v>
      </c>
      <c r="C37" s="16">
        <v>0</v>
      </c>
      <c r="D37" s="16">
        <v>0</v>
      </c>
      <c r="E37" s="16">
        <v>20</v>
      </c>
      <c r="F37" s="16">
        <v>32</v>
      </c>
      <c r="G37" s="16">
        <v>47</v>
      </c>
      <c r="H37" s="16">
        <v>14</v>
      </c>
      <c r="I37" s="16">
        <v>7</v>
      </c>
      <c r="J37" s="16">
        <v>1</v>
      </c>
      <c r="K37" s="16">
        <v>1</v>
      </c>
      <c r="L37" s="16"/>
      <c r="M37" s="16"/>
      <c r="N37" s="75">
        <f t="shared" si="13"/>
        <v>122</v>
      </c>
      <c r="O37" s="265">
        <v>111.64</v>
      </c>
      <c r="P37" s="278">
        <f t="shared" si="9"/>
        <v>0.91508196721311474</v>
      </c>
      <c r="Q37" s="158"/>
    </row>
    <row r="38" spans="1:18" s="68" customFormat="1" x14ac:dyDescent="0.45">
      <c r="A38" s="75"/>
      <c r="B38" s="110" t="s">
        <v>40</v>
      </c>
      <c r="C38" s="275">
        <f>SUM(C34:C37)</f>
        <v>6</v>
      </c>
      <c r="D38" s="275">
        <f t="shared" ref="D38:M38" si="14">SUM(D34:D37)</f>
        <v>8</v>
      </c>
      <c r="E38" s="275">
        <f t="shared" si="14"/>
        <v>60</v>
      </c>
      <c r="F38" s="275">
        <f t="shared" si="14"/>
        <v>89</v>
      </c>
      <c r="G38" s="275">
        <f t="shared" si="14"/>
        <v>119</v>
      </c>
      <c r="H38" s="275">
        <f t="shared" si="14"/>
        <v>40</v>
      </c>
      <c r="I38" s="275">
        <f t="shared" si="14"/>
        <v>10</v>
      </c>
      <c r="J38" s="275">
        <f t="shared" si="14"/>
        <v>4</v>
      </c>
      <c r="K38" s="275">
        <f t="shared" si="14"/>
        <v>1</v>
      </c>
      <c r="L38" s="275">
        <f t="shared" si="14"/>
        <v>0</v>
      </c>
      <c r="M38" s="275">
        <f t="shared" si="14"/>
        <v>0</v>
      </c>
      <c r="N38" s="267">
        <f>SUM(N34:N37)</f>
        <v>337</v>
      </c>
      <c r="O38" s="267">
        <f>SUM(O34:O37)</f>
        <v>304.25</v>
      </c>
      <c r="P38" s="285">
        <f t="shared" si="9"/>
        <v>0.90281899109792285</v>
      </c>
      <c r="Q38" s="157"/>
      <c r="R38" s="4"/>
    </row>
    <row r="39" spans="1:18" x14ac:dyDescent="0.45">
      <c r="A39" s="75"/>
      <c r="B39" s="112" t="s">
        <v>41</v>
      </c>
      <c r="C39" s="16"/>
      <c r="D39" s="16"/>
      <c r="E39" s="16">
        <v>13</v>
      </c>
      <c r="F39" s="16">
        <v>12</v>
      </c>
      <c r="G39" s="16">
        <v>17</v>
      </c>
      <c r="H39" s="16">
        <v>14</v>
      </c>
      <c r="I39" s="16">
        <v>2</v>
      </c>
      <c r="J39" s="16">
        <v>1</v>
      </c>
      <c r="K39" s="16"/>
      <c r="L39" s="16"/>
      <c r="M39" s="16"/>
      <c r="N39" s="75">
        <f>SUM(C39:M39)</f>
        <v>59</v>
      </c>
      <c r="O39" s="265">
        <v>52.6</v>
      </c>
      <c r="P39" s="276">
        <f t="shared" si="9"/>
        <v>0.8915254237288136</v>
      </c>
      <c r="Q39" s="158"/>
    </row>
    <row r="40" spans="1:18" x14ac:dyDescent="0.45">
      <c r="A40" s="75"/>
      <c r="B40" s="112" t="s">
        <v>42</v>
      </c>
      <c r="C40" s="16">
        <v>0</v>
      </c>
      <c r="D40" s="16">
        <v>0</v>
      </c>
      <c r="E40" s="16">
        <v>2</v>
      </c>
      <c r="F40" s="16">
        <v>10.4</v>
      </c>
      <c r="G40" s="16">
        <v>8</v>
      </c>
      <c r="H40" s="16">
        <v>1</v>
      </c>
      <c r="I40" s="16">
        <v>2</v>
      </c>
      <c r="J40" s="16">
        <v>0</v>
      </c>
      <c r="K40" s="16">
        <v>0</v>
      </c>
      <c r="L40" s="16">
        <v>0</v>
      </c>
      <c r="M40" s="16">
        <v>0</v>
      </c>
      <c r="N40" s="75">
        <f t="shared" ref="N40:N46" si="15">SUM(C40:M40)</f>
        <v>23.4</v>
      </c>
      <c r="O40" s="265">
        <v>20.82</v>
      </c>
      <c r="P40" s="277">
        <f t="shared" si="9"/>
        <v>0.8897435897435898</v>
      </c>
      <c r="Q40" s="158"/>
    </row>
    <row r="41" spans="1:18" x14ac:dyDescent="0.45">
      <c r="A41" s="75"/>
      <c r="B41" s="112" t="s">
        <v>43</v>
      </c>
      <c r="C41" s="16">
        <v>0</v>
      </c>
      <c r="D41" s="16">
        <v>1</v>
      </c>
      <c r="E41" s="16">
        <v>4</v>
      </c>
      <c r="F41" s="16">
        <v>14</v>
      </c>
      <c r="G41" s="16">
        <v>8</v>
      </c>
      <c r="H41" s="16">
        <v>3</v>
      </c>
      <c r="I41" s="16">
        <v>3</v>
      </c>
      <c r="J41" s="16">
        <v>0</v>
      </c>
      <c r="K41" s="16">
        <v>0</v>
      </c>
      <c r="L41" s="16">
        <v>0</v>
      </c>
      <c r="M41" s="16">
        <v>0</v>
      </c>
      <c r="N41" s="75">
        <f t="shared" si="15"/>
        <v>33</v>
      </c>
      <c r="O41" s="265">
        <v>32.299999999999997</v>
      </c>
      <c r="P41" s="277">
        <f t="shared" si="9"/>
        <v>0.97878787878787865</v>
      </c>
      <c r="Q41" s="158"/>
    </row>
    <row r="42" spans="1:18" x14ac:dyDescent="0.45">
      <c r="A42" s="75"/>
      <c r="B42" s="112" t="s">
        <v>44</v>
      </c>
      <c r="C42" s="16">
        <v>1</v>
      </c>
      <c r="D42" s="16">
        <v>1</v>
      </c>
      <c r="E42" s="16">
        <v>8</v>
      </c>
      <c r="F42" s="16">
        <v>11</v>
      </c>
      <c r="G42" s="16">
        <v>5</v>
      </c>
      <c r="H42" s="16">
        <v>3</v>
      </c>
      <c r="I42" s="16">
        <v>1</v>
      </c>
      <c r="J42" s="16">
        <v>0</v>
      </c>
      <c r="K42" s="16">
        <v>0</v>
      </c>
      <c r="L42" s="16">
        <v>0</v>
      </c>
      <c r="M42" s="16">
        <v>0</v>
      </c>
      <c r="N42" s="75">
        <f t="shared" si="15"/>
        <v>30</v>
      </c>
      <c r="O42" s="265">
        <v>26.3</v>
      </c>
      <c r="P42" s="277">
        <f t="shared" si="9"/>
        <v>0.87666666666666671</v>
      </c>
      <c r="Q42" s="158"/>
    </row>
    <row r="43" spans="1:18" x14ac:dyDescent="0.45">
      <c r="A43" s="75"/>
      <c r="B43" s="112" t="s">
        <v>45</v>
      </c>
      <c r="C43" s="16">
        <v>2</v>
      </c>
      <c r="D43" s="16">
        <v>2</v>
      </c>
      <c r="E43" s="16">
        <v>10</v>
      </c>
      <c r="F43" s="16">
        <v>12</v>
      </c>
      <c r="G43" s="16">
        <v>16</v>
      </c>
      <c r="H43" s="16">
        <v>2</v>
      </c>
      <c r="I43" s="16">
        <v>1</v>
      </c>
      <c r="J43" s="16">
        <v>1</v>
      </c>
      <c r="K43" s="16">
        <v>0</v>
      </c>
      <c r="L43" s="16">
        <v>0</v>
      </c>
      <c r="M43" s="16">
        <v>0</v>
      </c>
      <c r="N43" s="75">
        <f t="shared" si="15"/>
        <v>46</v>
      </c>
      <c r="O43" s="265">
        <v>44.31</v>
      </c>
      <c r="P43" s="277">
        <f t="shared" si="9"/>
        <v>0.96326086956521739</v>
      </c>
      <c r="Q43" s="158"/>
    </row>
    <row r="44" spans="1:18" x14ac:dyDescent="0.45">
      <c r="A44" s="75"/>
      <c r="B44" s="112" t="s">
        <v>46</v>
      </c>
      <c r="C44" s="16">
        <v>0</v>
      </c>
      <c r="D44" s="16">
        <v>1</v>
      </c>
      <c r="E44" s="16">
        <v>3</v>
      </c>
      <c r="F44" s="16">
        <v>9</v>
      </c>
      <c r="G44" s="16">
        <v>12</v>
      </c>
      <c r="H44" s="16">
        <v>2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75">
        <f t="shared" si="15"/>
        <v>27</v>
      </c>
      <c r="O44" s="265">
        <v>24.51</v>
      </c>
      <c r="P44" s="277">
        <f t="shared" si="9"/>
        <v>0.90777777777777779</v>
      </c>
      <c r="Q44" s="158"/>
    </row>
    <row r="45" spans="1:18" x14ac:dyDescent="0.45">
      <c r="A45" s="75"/>
      <c r="B45" s="112" t="s">
        <v>47</v>
      </c>
      <c r="C45" s="16">
        <v>0</v>
      </c>
      <c r="D45" s="16">
        <v>4</v>
      </c>
      <c r="E45" s="16">
        <v>13</v>
      </c>
      <c r="F45" s="16">
        <v>26</v>
      </c>
      <c r="G45" s="16">
        <v>23</v>
      </c>
      <c r="H45" s="16">
        <v>7</v>
      </c>
      <c r="I45" s="16">
        <v>1</v>
      </c>
      <c r="J45" s="16">
        <v>3</v>
      </c>
      <c r="K45" s="16">
        <v>0</v>
      </c>
      <c r="L45" s="16">
        <v>0</v>
      </c>
      <c r="M45" s="16">
        <v>0</v>
      </c>
      <c r="N45" s="75">
        <f t="shared" si="15"/>
        <v>77</v>
      </c>
      <c r="O45" s="265">
        <v>65.87</v>
      </c>
      <c r="P45" s="277">
        <f t="shared" si="9"/>
        <v>0.85545454545454547</v>
      </c>
      <c r="Q45" s="158"/>
    </row>
    <row r="46" spans="1:18" x14ac:dyDescent="0.45">
      <c r="A46" s="75"/>
      <c r="B46" s="112" t="s">
        <v>48</v>
      </c>
      <c r="C46" s="16">
        <v>1</v>
      </c>
      <c r="D46" s="16">
        <v>0</v>
      </c>
      <c r="E46" s="16">
        <v>5</v>
      </c>
      <c r="F46" s="16">
        <v>8.5</v>
      </c>
      <c r="G46" s="16">
        <v>13</v>
      </c>
      <c r="H46" s="16">
        <v>3</v>
      </c>
      <c r="I46" s="16">
        <v>1</v>
      </c>
      <c r="J46" s="16">
        <v>0</v>
      </c>
      <c r="K46" s="16">
        <v>0</v>
      </c>
      <c r="L46" s="16">
        <v>0</v>
      </c>
      <c r="M46" s="16">
        <v>0</v>
      </c>
      <c r="N46" s="75">
        <f t="shared" si="15"/>
        <v>31.5</v>
      </c>
      <c r="O46" s="265">
        <v>27.68</v>
      </c>
      <c r="P46" s="278">
        <f t="shared" si="9"/>
        <v>0.87873015873015869</v>
      </c>
      <c r="Q46" s="158"/>
    </row>
    <row r="47" spans="1:18" s="68" customFormat="1" x14ac:dyDescent="0.45">
      <c r="A47" s="75"/>
      <c r="B47" s="110" t="s">
        <v>49</v>
      </c>
      <c r="C47" s="275">
        <f>SUM(C39:C46)</f>
        <v>4</v>
      </c>
      <c r="D47" s="275">
        <f t="shared" ref="D47:M47" si="16">SUM(D39:D46)</f>
        <v>9</v>
      </c>
      <c r="E47" s="275">
        <f t="shared" si="16"/>
        <v>58</v>
      </c>
      <c r="F47" s="275">
        <f t="shared" si="16"/>
        <v>102.9</v>
      </c>
      <c r="G47" s="275">
        <f t="shared" si="16"/>
        <v>102</v>
      </c>
      <c r="H47" s="275">
        <f t="shared" si="16"/>
        <v>35</v>
      </c>
      <c r="I47" s="275">
        <f t="shared" si="16"/>
        <v>11</v>
      </c>
      <c r="J47" s="275">
        <f t="shared" si="16"/>
        <v>5</v>
      </c>
      <c r="K47" s="275">
        <f t="shared" si="16"/>
        <v>0</v>
      </c>
      <c r="L47" s="275">
        <f t="shared" si="16"/>
        <v>0</v>
      </c>
      <c r="M47" s="275">
        <f t="shared" si="16"/>
        <v>0</v>
      </c>
      <c r="N47" s="267">
        <f>SUM(N39:N46)</f>
        <v>326.89999999999998</v>
      </c>
      <c r="O47" s="267">
        <f>SUM(O39:O46)</f>
        <v>294.39000000000004</v>
      </c>
      <c r="P47" s="269">
        <f t="shared" si="9"/>
        <v>0.90055062710308986</v>
      </c>
      <c r="Q47" s="160"/>
    </row>
    <row r="48" spans="1:18" x14ac:dyDescent="0.45">
      <c r="A48" s="75"/>
      <c r="B48" s="112" t="s">
        <v>50</v>
      </c>
      <c r="C48" s="16">
        <v>8</v>
      </c>
      <c r="D48" s="16">
        <v>3</v>
      </c>
      <c r="E48" s="16">
        <v>21</v>
      </c>
      <c r="F48" s="16">
        <v>27</v>
      </c>
      <c r="G48" s="16">
        <v>43</v>
      </c>
      <c r="H48" s="16">
        <v>15</v>
      </c>
      <c r="I48" s="16">
        <v>2</v>
      </c>
      <c r="J48" s="16">
        <v>1</v>
      </c>
      <c r="K48" s="16">
        <v>0</v>
      </c>
      <c r="L48" s="16">
        <v>0</v>
      </c>
      <c r="M48" s="16">
        <v>0</v>
      </c>
      <c r="N48" s="75">
        <f>SUM(C48:M48)</f>
        <v>120</v>
      </c>
      <c r="O48" s="265">
        <v>109.43</v>
      </c>
      <c r="P48" s="276">
        <f t="shared" si="9"/>
        <v>0.91191666666666671</v>
      </c>
      <c r="Q48" s="158"/>
    </row>
    <row r="49" spans="1:18" x14ac:dyDescent="0.45">
      <c r="A49" s="75"/>
      <c r="B49" s="112" t="s">
        <v>51</v>
      </c>
      <c r="C49" s="16">
        <v>0</v>
      </c>
      <c r="D49" s="16">
        <v>0</v>
      </c>
      <c r="E49" s="16">
        <v>16</v>
      </c>
      <c r="F49" s="16">
        <v>20</v>
      </c>
      <c r="G49" s="16">
        <v>39</v>
      </c>
      <c r="H49" s="16">
        <v>10</v>
      </c>
      <c r="I49" s="16">
        <v>3</v>
      </c>
      <c r="J49" s="16">
        <v>1</v>
      </c>
      <c r="K49" s="16">
        <v>0</v>
      </c>
      <c r="L49" s="16">
        <v>0</v>
      </c>
      <c r="M49" s="16">
        <v>0</v>
      </c>
      <c r="N49" s="75">
        <f>SUM(C49:M49)</f>
        <v>89</v>
      </c>
      <c r="O49" s="265">
        <v>85.67</v>
      </c>
      <c r="P49" s="278">
        <f t="shared" si="9"/>
        <v>0.96258426966292132</v>
      </c>
      <c r="Q49" s="158"/>
    </row>
    <row r="50" spans="1:18" s="68" customFormat="1" x14ac:dyDescent="0.45">
      <c r="A50" s="75"/>
      <c r="B50" s="110" t="s">
        <v>52</v>
      </c>
      <c r="C50" s="275">
        <f t="shared" ref="C50:O50" si="17">SUM(C48:C49)</f>
        <v>8</v>
      </c>
      <c r="D50" s="275">
        <f t="shared" si="17"/>
        <v>3</v>
      </c>
      <c r="E50" s="275">
        <f t="shared" si="17"/>
        <v>37</v>
      </c>
      <c r="F50" s="275">
        <f t="shared" si="17"/>
        <v>47</v>
      </c>
      <c r="G50" s="275">
        <f t="shared" si="17"/>
        <v>82</v>
      </c>
      <c r="H50" s="275">
        <f t="shared" si="17"/>
        <v>25</v>
      </c>
      <c r="I50" s="275">
        <f t="shared" si="17"/>
        <v>5</v>
      </c>
      <c r="J50" s="275">
        <f t="shared" si="17"/>
        <v>2</v>
      </c>
      <c r="K50" s="275">
        <f t="shared" si="17"/>
        <v>0</v>
      </c>
      <c r="L50" s="275">
        <f t="shared" si="17"/>
        <v>0</v>
      </c>
      <c r="M50" s="275">
        <f t="shared" si="17"/>
        <v>0</v>
      </c>
      <c r="N50" s="267">
        <f t="shared" si="17"/>
        <v>209</v>
      </c>
      <c r="O50" s="267">
        <f t="shared" si="17"/>
        <v>195.10000000000002</v>
      </c>
      <c r="P50" s="269">
        <f t="shared" si="9"/>
        <v>0.93349282296650726</v>
      </c>
      <c r="Q50" s="160"/>
    </row>
    <row r="51" spans="1:18" x14ac:dyDescent="0.45">
      <c r="A51" s="75"/>
      <c r="B51" s="112" t="s">
        <v>53</v>
      </c>
      <c r="C51" s="16">
        <v>0</v>
      </c>
      <c r="D51" s="16">
        <v>0</v>
      </c>
      <c r="E51" s="16">
        <v>15</v>
      </c>
      <c r="F51" s="16">
        <v>25</v>
      </c>
      <c r="G51" s="16">
        <v>34</v>
      </c>
      <c r="H51" s="16">
        <v>8</v>
      </c>
      <c r="I51" s="16">
        <v>2</v>
      </c>
      <c r="J51" s="16">
        <v>1</v>
      </c>
      <c r="K51" s="16">
        <v>0</v>
      </c>
      <c r="L51" s="16">
        <v>0</v>
      </c>
      <c r="M51" s="16">
        <v>0</v>
      </c>
      <c r="N51" s="75">
        <f>SUM(C51:M51)</f>
        <v>85</v>
      </c>
      <c r="O51" s="265">
        <v>80.78</v>
      </c>
      <c r="P51" s="276">
        <f t="shared" si="9"/>
        <v>0.95035294117647062</v>
      </c>
      <c r="Q51" s="158"/>
    </row>
    <row r="52" spans="1:18" x14ac:dyDescent="0.45">
      <c r="A52" s="75"/>
      <c r="B52" s="112" t="s">
        <v>54</v>
      </c>
      <c r="C52" s="16">
        <v>0</v>
      </c>
      <c r="D52" s="16">
        <v>0</v>
      </c>
      <c r="E52" s="16">
        <v>9</v>
      </c>
      <c r="F52" s="16">
        <v>17</v>
      </c>
      <c r="G52" s="16">
        <v>15</v>
      </c>
      <c r="H52" s="16">
        <v>4</v>
      </c>
      <c r="I52" s="16">
        <v>3</v>
      </c>
      <c r="J52" s="16">
        <v>1</v>
      </c>
      <c r="K52" s="16">
        <v>0</v>
      </c>
      <c r="L52" s="16">
        <v>0</v>
      </c>
      <c r="M52" s="16">
        <v>0</v>
      </c>
      <c r="N52" s="75">
        <f t="shared" ref="N52:N55" si="18">SUM(C52:M52)</f>
        <v>49</v>
      </c>
      <c r="O52" s="265">
        <v>47.42</v>
      </c>
      <c r="P52" s="277">
        <f t="shared" si="9"/>
        <v>0.96775510204081638</v>
      </c>
      <c r="Q52" s="158"/>
    </row>
    <row r="53" spans="1:18" x14ac:dyDescent="0.45">
      <c r="A53" s="75"/>
      <c r="B53" s="112" t="s">
        <v>55</v>
      </c>
      <c r="C53" s="16">
        <v>4</v>
      </c>
      <c r="D53" s="16">
        <v>1</v>
      </c>
      <c r="E53" s="16">
        <v>4</v>
      </c>
      <c r="F53" s="16">
        <v>15</v>
      </c>
      <c r="G53" s="16">
        <v>15</v>
      </c>
      <c r="H53" s="16">
        <v>7</v>
      </c>
      <c r="I53" s="16">
        <v>1</v>
      </c>
      <c r="J53" s="16">
        <v>0</v>
      </c>
      <c r="K53" s="16">
        <v>0</v>
      </c>
      <c r="L53" s="16">
        <v>0</v>
      </c>
      <c r="M53" s="16">
        <v>0</v>
      </c>
      <c r="N53" s="75">
        <f t="shared" si="18"/>
        <v>47</v>
      </c>
      <c r="O53" s="265">
        <v>44.87</v>
      </c>
      <c r="P53" s="277">
        <f t="shared" si="9"/>
        <v>0.95468085106382972</v>
      </c>
      <c r="Q53" s="158"/>
    </row>
    <row r="54" spans="1:18" x14ac:dyDescent="0.45">
      <c r="A54" s="75"/>
      <c r="B54" s="112" t="s">
        <v>56</v>
      </c>
      <c r="C54" s="16">
        <v>0</v>
      </c>
      <c r="D54" s="16">
        <v>4</v>
      </c>
      <c r="E54" s="16">
        <v>13</v>
      </c>
      <c r="F54" s="16">
        <v>29</v>
      </c>
      <c r="G54" s="16">
        <v>26</v>
      </c>
      <c r="H54" s="16">
        <v>8</v>
      </c>
      <c r="I54" s="16">
        <v>2</v>
      </c>
      <c r="J54" s="16">
        <v>1</v>
      </c>
      <c r="K54" s="16">
        <v>0</v>
      </c>
      <c r="L54" s="16">
        <v>0</v>
      </c>
      <c r="M54" s="16">
        <v>0</v>
      </c>
      <c r="N54" s="75">
        <f t="shared" si="18"/>
        <v>83</v>
      </c>
      <c r="O54" s="265">
        <v>76.900000000000006</v>
      </c>
      <c r="P54" s="277">
        <f t="shared" si="9"/>
        <v>0.92650602409638561</v>
      </c>
      <c r="Q54" s="158"/>
    </row>
    <row r="55" spans="1:18" x14ac:dyDescent="0.45">
      <c r="A55" s="75"/>
      <c r="B55" s="112" t="s">
        <v>57</v>
      </c>
      <c r="C55" s="16">
        <v>8</v>
      </c>
      <c r="D55" s="16">
        <v>1</v>
      </c>
      <c r="E55" s="16">
        <v>15</v>
      </c>
      <c r="F55" s="16">
        <v>19</v>
      </c>
      <c r="G55" s="16">
        <v>18</v>
      </c>
      <c r="H55" s="16">
        <v>2</v>
      </c>
      <c r="I55" s="16">
        <v>2</v>
      </c>
      <c r="J55" s="16">
        <v>0</v>
      </c>
      <c r="K55" s="16">
        <v>0</v>
      </c>
      <c r="L55" s="16">
        <v>0</v>
      </c>
      <c r="M55" s="16">
        <v>0</v>
      </c>
      <c r="N55" s="75">
        <f t="shared" si="18"/>
        <v>65</v>
      </c>
      <c r="O55" s="265">
        <v>60.16</v>
      </c>
      <c r="P55" s="278">
        <f t="shared" si="9"/>
        <v>0.92553846153846153</v>
      </c>
      <c r="Q55" s="158"/>
    </row>
    <row r="56" spans="1:18" s="68" customFormat="1" x14ac:dyDescent="0.45">
      <c r="A56" s="75"/>
      <c r="B56" s="110" t="s">
        <v>58</v>
      </c>
      <c r="C56" s="275">
        <f>SUM(C51:C55)</f>
        <v>12</v>
      </c>
      <c r="D56" s="275">
        <f t="shared" ref="D56:M56" si="19">SUM(D51:D55)</f>
        <v>6</v>
      </c>
      <c r="E56" s="275">
        <f t="shared" si="19"/>
        <v>56</v>
      </c>
      <c r="F56" s="275">
        <f t="shared" si="19"/>
        <v>105</v>
      </c>
      <c r="G56" s="275">
        <f t="shared" si="19"/>
        <v>108</v>
      </c>
      <c r="H56" s="275">
        <f t="shared" si="19"/>
        <v>29</v>
      </c>
      <c r="I56" s="275">
        <f t="shared" si="19"/>
        <v>10</v>
      </c>
      <c r="J56" s="275">
        <f t="shared" si="19"/>
        <v>3</v>
      </c>
      <c r="K56" s="275">
        <f t="shared" si="19"/>
        <v>0</v>
      </c>
      <c r="L56" s="275">
        <f t="shared" si="19"/>
        <v>0</v>
      </c>
      <c r="M56" s="275">
        <f t="shared" si="19"/>
        <v>0</v>
      </c>
      <c r="N56" s="267">
        <f>SUM(N51:N55)</f>
        <v>329</v>
      </c>
      <c r="O56" s="267">
        <f>SUM(O51:O55)</f>
        <v>310.13</v>
      </c>
      <c r="P56" s="269">
        <f t="shared" si="9"/>
        <v>0.94264437689969605</v>
      </c>
      <c r="Q56" s="160"/>
    </row>
    <row r="57" spans="1:18" s="68" customFormat="1" x14ac:dyDescent="0.45">
      <c r="A57" s="199"/>
      <c r="B57" s="200" t="s">
        <v>135</v>
      </c>
      <c r="C57"/>
      <c r="D57">
        <v>1</v>
      </c>
      <c r="E57">
        <v>9</v>
      </c>
      <c r="F57">
        <v>27</v>
      </c>
      <c r="G57">
        <v>18</v>
      </c>
      <c r="H57">
        <v>1</v>
      </c>
      <c r="I57">
        <v>5</v>
      </c>
      <c r="J57"/>
      <c r="K57"/>
      <c r="L57"/>
      <c r="M57"/>
      <c r="N57" s="199">
        <f>SUM(C57:M57)</f>
        <v>61</v>
      </c>
      <c r="O57" s="199">
        <v>53.63</v>
      </c>
      <c r="P57" s="284">
        <f>O57/N57</f>
        <v>0.87918032786885247</v>
      </c>
      <c r="Q57" s="160"/>
    </row>
    <row r="58" spans="1:18" x14ac:dyDescent="0.45">
      <c r="A58" s="75"/>
      <c r="B58" s="112" t="s">
        <v>59</v>
      </c>
      <c r="C58" s="16">
        <v>5</v>
      </c>
      <c r="D58" s="16">
        <v>3</v>
      </c>
      <c r="E58" s="16">
        <v>8</v>
      </c>
      <c r="F58" s="16">
        <v>22</v>
      </c>
      <c r="G58" s="16">
        <v>8</v>
      </c>
      <c r="H58" s="16">
        <v>1</v>
      </c>
      <c r="I58" s="16">
        <v>1</v>
      </c>
      <c r="J58" s="16">
        <v>0</v>
      </c>
      <c r="K58" s="16">
        <v>0</v>
      </c>
      <c r="L58" s="16">
        <v>0</v>
      </c>
      <c r="M58" s="16">
        <v>0</v>
      </c>
      <c r="N58" s="75">
        <f>SUM(C58:M58)</f>
        <v>48</v>
      </c>
      <c r="O58" s="268">
        <v>39.1</v>
      </c>
      <c r="P58" s="277">
        <f t="shared" si="9"/>
        <v>0.81458333333333333</v>
      </c>
      <c r="Q58" s="158"/>
    </row>
    <row r="59" spans="1:18" x14ac:dyDescent="0.45">
      <c r="A59" s="75"/>
      <c r="B59" s="112" t="s">
        <v>60</v>
      </c>
      <c r="C59" s="16"/>
      <c r="D59" s="16"/>
      <c r="E59" s="16">
        <v>22</v>
      </c>
      <c r="F59" s="16">
        <v>30</v>
      </c>
      <c r="G59" s="16">
        <v>28</v>
      </c>
      <c r="H59" s="16">
        <v>5</v>
      </c>
      <c r="I59" s="16">
        <v>3</v>
      </c>
      <c r="J59" s="16">
        <v>1</v>
      </c>
      <c r="K59" s="16"/>
      <c r="L59" s="16"/>
      <c r="M59" s="16"/>
      <c r="N59" s="75">
        <f t="shared" ref="N59:N62" si="20">SUM(C59:M59)</f>
        <v>89</v>
      </c>
      <c r="O59" s="268">
        <v>75.23</v>
      </c>
      <c r="P59" s="277">
        <f t="shared" si="9"/>
        <v>0.84528089887640456</v>
      </c>
      <c r="Q59" s="158"/>
    </row>
    <row r="60" spans="1:18" s="68" customFormat="1" x14ac:dyDescent="0.45">
      <c r="A60" s="75"/>
      <c r="B60" s="112" t="s">
        <v>61</v>
      </c>
      <c r="C60" s="16">
        <v>2</v>
      </c>
      <c r="D60" s="16">
        <v>1</v>
      </c>
      <c r="E60" s="16">
        <v>17</v>
      </c>
      <c r="F60" s="16">
        <v>15</v>
      </c>
      <c r="G60" s="16">
        <v>23</v>
      </c>
      <c r="H60" s="16">
        <v>3</v>
      </c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75">
        <f t="shared" si="20"/>
        <v>62</v>
      </c>
      <c r="O60" s="268">
        <v>51.88</v>
      </c>
      <c r="P60" s="277">
        <f>O60/N60</f>
        <v>0.83677419354838711</v>
      </c>
      <c r="Q60" s="201"/>
    </row>
    <row r="61" spans="1:18" x14ac:dyDescent="0.45">
      <c r="A61" s="75"/>
      <c r="B61" s="112" t="s">
        <v>62</v>
      </c>
      <c r="C61" s="16">
        <v>0</v>
      </c>
      <c r="D61" s="16">
        <v>1</v>
      </c>
      <c r="E61" s="16">
        <v>13</v>
      </c>
      <c r="F61" s="16">
        <v>14</v>
      </c>
      <c r="G61" s="16">
        <v>14</v>
      </c>
      <c r="H61" s="16">
        <v>2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75">
        <f t="shared" si="20"/>
        <v>45</v>
      </c>
      <c r="O61" s="268">
        <v>43.5</v>
      </c>
      <c r="P61" s="277">
        <f t="shared" si="9"/>
        <v>0.96666666666666667</v>
      </c>
      <c r="Q61" s="158"/>
    </row>
    <row r="62" spans="1:18" x14ac:dyDescent="0.45">
      <c r="A62" s="75"/>
      <c r="B62" s="113" t="s">
        <v>63</v>
      </c>
      <c r="C62" s="16">
        <v>0</v>
      </c>
      <c r="D62" s="16">
        <v>0</v>
      </c>
      <c r="E62" s="16">
        <v>6</v>
      </c>
      <c r="F62" s="16">
        <v>9</v>
      </c>
      <c r="G62" s="16">
        <v>13</v>
      </c>
      <c r="H62" s="16">
        <v>3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75">
        <f t="shared" si="20"/>
        <v>32</v>
      </c>
      <c r="O62" s="268">
        <v>29.36</v>
      </c>
      <c r="P62" s="278">
        <f t="shared" si="9"/>
        <v>0.91749999999999998</v>
      </c>
      <c r="Q62" s="158"/>
    </row>
    <row r="63" spans="1:18" s="68" customFormat="1" ht="20.5" customHeight="1" x14ac:dyDescent="0.45">
      <c r="A63" s="76"/>
      <c r="B63" s="110" t="s">
        <v>64</v>
      </c>
      <c r="C63" s="275">
        <f>SUM(C57:C62)</f>
        <v>7</v>
      </c>
      <c r="D63" s="275">
        <f t="shared" ref="D63:M63" si="21">SUM(D57:D62)</f>
        <v>6</v>
      </c>
      <c r="E63" s="275">
        <f t="shared" si="21"/>
        <v>75</v>
      </c>
      <c r="F63" s="275">
        <f t="shared" si="21"/>
        <v>117</v>
      </c>
      <c r="G63" s="275">
        <f t="shared" si="21"/>
        <v>104</v>
      </c>
      <c r="H63" s="275">
        <f t="shared" si="21"/>
        <v>15</v>
      </c>
      <c r="I63" s="275">
        <f t="shared" si="21"/>
        <v>12</v>
      </c>
      <c r="J63" s="275">
        <f t="shared" si="21"/>
        <v>1</v>
      </c>
      <c r="K63" s="275">
        <f t="shared" si="21"/>
        <v>0</v>
      </c>
      <c r="L63" s="275">
        <f t="shared" si="21"/>
        <v>0</v>
      </c>
      <c r="M63" s="275">
        <f t="shared" si="21"/>
        <v>0</v>
      </c>
      <c r="N63" s="267">
        <f>SUM(N57:N62)</f>
        <v>337</v>
      </c>
      <c r="O63" s="285">
        <f>SUM(O57:O62)</f>
        <v>292.70000000000005</v>
      </c>
      <c r="P63" s="269">
        <f t="shared" si="9"/>
        <v>0.86854599406528199</v>
      </c>
      <c r="Q63" s="157"/>
      <c r="R63" s="146"/>
    </row>
    <row r="64" spans="1:18" s="5" customFormat="1" x14ac:dyDescent="0.45">
      <c r="A64" s="77" t="s">
        <v>114</v>
      </c>
      <c r="B64" s="109"/>
      <c r="C64" s="315">
        <f>AVERAGE(C4:C8,C10:C14,C16:C18,C20:C22,C24:C29,C31:C32,C34:C37,C39:C46,C48:C49,C51:C55,C57:C62)</f>
        <v>1.6666666666666667</v>
      </c>
      <c r="D64" s="315">
        <f t="shared" ref="D64:M64" si="22">AVERAGE(D4:D8,D10:D14,D16:D18,D20:D22,D24:D29,D31:D32,D34:D37,D39:D46,D48:D49,D51:D55,D57:D62)</f>
        <v>1.2213333333333334</v>
      </c>
      <c r="E64" s="315">
        <f t="shared" si="22"/>
        <v>14</v>
      </c>
      <c r="F64" s="315">
        <f t="shared" si="22"/>
        <v>23.893750000000001</v>
      </c>
      <c r="G64" s="315">
        <f t="shared" si="22"/>
        <v>20.3125</v>
      </c>
      <c r="H64" s="315">
        <f t="shared" si="22"/>
        <v>6.4375</v>
      </c>
      <c r="I64" s="315">
        <f t="shared" si="22"/>
        <v>2.375</v>
      </c>
      <c r="J64" s="315">
        <f t="shared" si="22"/>
        <v>0.67391304347826086</v>
      </c>
      <c r="K64" s="315">
        <f t="shared" si="22"/>
        <v>0.05</v>
      </c>
      <c r="L64" s="315">
        <f t="shared" si="22"/>
        <v>0</v>
      </c>
      <c r="M64" s="315">
        <f t="shared" si="22"/>
        <v>0</v>
      </c>
      <c r="N64" s="270">
        <f>AVERAGE(N57:N62,N51:N55,N48:N49,N39:N46,N34:N37,N31:N32,N24:N29,N20:N22,N16:N18,N10:N14,N4:N8)</f>
        <v>70.309583333333336</v>
      </c>
      <c r="O64" s="288">
        <v>63.25</v>
      </c>
      <c r="P64" s="270">
        <f>O64/N64</f>
        <v>0.89959287200061633</v>
      </c>
    </row>
    <row r="65" spans="1:16" x14ac:dyDescent="0.45">
      <c r="A65" s="68" t="s">
        <v>66</v>
      </c>
      <c r="B65" s="79" t="s">
        <v>67</v>
      </c>
      <c r="C65" s="169">
        <v>0</v>
      </c>
      <c r="D65" s="170">
        <v>0</v>
      </c>
      <c r="E65" s="170">
        <v>29</v>
      </c>
      <c r="F65" s="170">
        <v>36</v>
      </c>
      <c r="G65" s="170">
        <v>29</v>
      </c>
      <c r="H65" s="170">
        <v>14</v>
      </c>
      <c r="I65" s="170">
        <v>2</v>
      </c>
      <c r="J65" s="170">
        <v>0</v>
      </c>
      <c r="K65" s="170">
        <v>0</v>
      </c>
      <c r="L65" s="170">
        <v>0</v>
      </c>
      <c r="M65" s="166">
        <v>0</v>
      </c>
      <c r="N65" s="74">
        <f>SUM(C65:M65)</f>
        <v>110</v>
      </c>
      <c r="O65" s="287">
        <v>100.83</v>
      </c>
      <c r="P65" s="284">
        <f>O65/N65</f>
        <v>0.91663636363636358</v>
      </c>
    </row>
    <row r="66" spans="1:16" x14ac:dyDescent="0.45">
      <c r="A66" s="68"/>
      <c r="B66" s="289" t="s">
        <v>68</v>
      </c>
      <c r="C66" s="147">
        <v>0</v>
      </c>
      <c r="D66">
        <v>0</v>
      </c>
      <c r="E66">
        <v>11</v>
      </c>
      <c r="F66">
        <v>10</v>
      </c>
      <c r="G66">
        <v>10</v>
      </c>
      <c r="H66">
        <v>3</v>
      </c>
      <c r="I66">
        <v>2</v>
      </c>
      <c r="J66">
        <v>0</v>
      </c>
      <c r="K66">
        <v>0</v>
      </c>
      <c r="L66">
        <v>0</v>
      </c>
      <c r="M66" s="108">
        <v>0</v>
      </c>
      <c r="N66" s="265">
        <f>SUM(C66:M66)</f>
        <v>36</v>
      </c>
      <c r="O66" s="203">
        <v>36</v>
      </c>
      <c r="P66" s="284">
        <f>O66/N66</f>
        <v>1</v>
      </c>
    </row>
    <row r="67" spans="1:16" s="5" customFormat="1" x14ac:dyDescent="0.45">
      <c r="A67" s="77" t="s">
        <v>115</v>
      </c>
      <c r="B67" s="290"/>
      <c r="C67" s="291">
        <f>AVERAGE(C65:C66)</f>
        <v>0</v>
      </c>
      <c r="D67" s="290">
        <f t="shared" ref="D67:N67" si="23">AVERAGE(D65:D66)</f>
        <v>0</v>
      </c>
      <c r="E67" s="290">
        <f t="shared" si="23"/>
        <v>20</v>
      </c>
      <c r="F67" s="290">
        <f t="shared" si="23"/>
        <v>23</v>
      </c>
      <c r="G67" s="290">
        <f t="shared" si="23"/>
        <v>19.5</v>
      </c>
      <c r="H67" s="290">
        <f t="shared" si="23"/>
        <v>8.5</v>
      </c>
      <c r="I67" s="290">
        <f t="shared" si="23"/>
        <v>2</v>
      </c>
      <c r="J67" s="290">
        <f t="shared" si="23"/>
        <v>0</v>
      </c>
      <c r="K67" s="290">
        <f t="shared" si="23"/>
        <v>0</v>
      </c>
      <c r="L67" s="290">
        <f t="shared" si="23"/>
        <v>0</v>
      </c>
      <c r="M67" s="292">
        <f t="shared" si="23"/>
        <v>0</v>
      </c>
      <c r="N67" s="286">
        <f t="shared" si="23"/>
        <v>73</v>
      </c>
      <c r="O67" s="288">
        <f>AVERAGE(O65:O66)</f>
        <v>68.414999999999992</v>
      </c>
      <c r="P67" s="270">
        <f t="shared" ref="P67:P75" si="24">O67/N67</f>
        <v>0.93719178082191767</v>
      </c>
    </row>
    <row r="68" spans="1:16" x14ac:dyDescent="0.45">
      <c r="A68" s="68" t="s">
        <v>116</v>
      </c>
      <c r="B68" s="79" t="s">
        <v>117</v>
      </c>
      <c r="C68" s="186">
        <v>0</v>
      </c>
      <c r="D68" s="16">
        <v>0</v>
      </c>
      <c r="E68" s="16">
        <v>7</v>
      </c>
      <c r="F68" s="16">
        <v>12</v>
      </c>
      <c r="G68" s="16">
        <v>9</v>
      </c>
      <c r="H68" s="16">
        <v>0</v>
      </c>
      <c r="I68" s="16">
        <v>2</v>
      </c>
      <c r="J68" s="16">
        <v>0</v>
      </c>
      <c r="K68" s="16">
        <v>0</v>
      </c>
      <c r="L68" s="16">
        <v>0</v>
      </c>
      <c r="M68" s="19">
        <v>0</v>
      </c>
      <c r="N68" s="265">
        <f>SUM(C68:M68)</f>
        <v>30</v>
      </c>
      <c r="O68" s="271">
        <v>25.27</v>
      </c>
      <c r="P68" s="276">
        <f t="shared" si="24"/>
        <v>0.84233333333333327</v>
      </c>
    </row>
    <row r="69" spans="1:16" x14ac:dyDescent="0.45">
      <c r="B69" s="79" t="s">
        <v>71</v>
      </c>
      <c r="C69" s="186">
        <v>0</v>
      </c>
      <c r="D69" s="16">
        <v>0</v>
      </c>
      <c r="E69" s="16">
        <v>41</v>
      </c>
      <c r="F69" s="16">
        <v>69</v>
      </c>
      <c r="G69" s="16">
        <v>37</v>
      </c>
      <c r="H69" s="16">
        <v>3</v>
      </c>
      <c r="I69" s="16">
        <v>3</v>
      </c>
      <c r="J69" s="16">
        <v>1</v>
      </c>
      <c r="K69" s="16">
        <v>0</v>
      </c>
      <c r="L69" s="16">
        <v>0</v>
      </c>
      <c r="M69" s="19">
        <v>0</v>
      </c>
      <c r="N69" s="265">
        <f t="shared" ref="N69:N72" si="25">SUM(C69:M69)</f>
        <v>154</v>
      </c>
      <c r="O69" s="272">
        <v>135.66999999999999</v>
      </c>
      <c r="P69" s="277">
        <f t="shared" si="24"/>
        <v>0.88097402597402585</v>
      </c>
    </row>
    <row r="70" spans="1:16" x14ac:dyDescent="0.45">
      <c r="A70" s="68"/>
      <c r="B70" s="79" t="s">
        <v>72</v>
      </c>
      <c r="C70" s="186">
        <v>2</v>
      </c>
      <c r="D70" s="16">
        <v>1</v>
      </c>
      <c r="E70" s="16">
        <v>3</v>
      </c>
      <c r="F70" s="16">
        <v>7</v>
      </c>
      <c r="G70" s="16">
        <v>7</v>
      </c>
      <c r="H70" s="16"/>
      <c r="I70" s="16">
        <v>2</v>
      </c>
      <c r="J70" s="16"/>
      <c r="K70" s="16"/>
      <c r="L70" s="16"/>
      <c r="M70" s="19"/>
      <c r="N70" s="265">
        <f t="shared" si="25"/>
        <v>22</v>
      </c>
      <c r="O70" s="272">
        <v>19.28</v>
      </c>
      <c r="P70" s="277">
        <f t="shared" si="24"/>
        <v>0.87636363636363646</v>
      </c>
    </row>
    <row r="71" spans="1:16" x14ac:dyDescent="0.45">
      <c r="A71" s="68"/>
      <c r="B71" s="79" t="s">
        <v>73</v>
      </c>
      <c r="C71" s="186">
        <v>0</v>
      </c>
      <c r="D71" s="16">
        <v>0</v>
      </c>
      <c r="E71" s="16">
        <v>19</v>
      </c>
      <c r="F71" s="16">
        <v>32</v>
      </c>
      <c r="G71" s="16">
        <v>24</v>
      </c>
      <c r="H71" s="16">
        <v>4</v>
      </c>
      <c r="I71" s="16">
        <v>2</v>
      </c>
      <c r="J71" s="16">
        <v>0</v>
      </c>
      <c r="K71" s="16">
        <v>0</v>
      </c>
      <c r="L71" s="16">
        <v>0</v>
      </c>
      <c r="M71" s="19">
        <v>0</v>
      </c>
      <c r="N71" s="265">
        <f t="shared" si="25"/>
        <v>81</v>
      </c>
      <c r="O71" s="272">
        <v>69</v>
      </c>
      <c r="P71" s="277">
        <f t="shared" si="24"/>
        <v>0.85185185185185186</v>
      </c>
    </row>
    <row r="72" spans="1:16" x14ac:dyDescent="0.45">
      <c r="A72" s="68"/>
      <c r="B72" s="79" t="s">
        <v>74</v>
      </c>
      <c r="C72" s="186"/>
      <c r="D72" s="16"/>
      <c r="E72" s="16">
        <v>11</v>
      </c>
      <c r="F72" s="16">
        <v>12</v>
      </c>
      <c r="G72" s="16">
        <v>15</v>
      </c>
      <c r="H72" s="16">
        <v>2</v>
      </c>
      <c r="I72" s="16">
        <v>1</v>
      </c>
      <c r="J72" s="16"/>
      <c r="K72" s="16"/>
      <c r="L72" s="16"/>
      <c r="M72" s="19"/>
      <c r="N72" s="265">
        <f t="shared" si="25"/>
        <v>41</v>
      </c>
      <c r="O72" s="273">
        <v>37.299999999999997</v>
      </c>
      <c r="P72" s="278">
        <f t="shared" si="24"/>
        <v>0.90975609756097553</v>
      </c>
    </row>
    <row r="73" spans="1:16" s="5" customFormat="1" x14ac:dyDescent="0.45">
      <c r="A73" s="77" t="s">
        <v>118</v>
      </c>
      <c r="B73" s="290"/>
      <c r="C73" s="288">
        <f>AVERAGE(C68:C72)</f>
        <v>0.5</v>
      </c>
      <c r="D73" s="293">
        <f t="shared" ref="D73:M73" si="26">AVERAGE(D68:D72)</f>
        <v>0.25</v>
      </c>
      <c r="E73" s="293">
        <f t="shared" si="26"/>
        <v>16.2</v>
      </c>
      <c r="F73" s="293">
        <f t="shared" si="26"/>
        <v>26.4</v>
      </c>
      <c r="G73" s="293">
        <f t="shared" si="26"/>
        <v>18.399999999999999</v>
      </c>
      <c r="H73" s="293">
        <f t="shared" si="26"/>
        <v>2.25</v>
      </c>
      <c r="I73" s="293">
        <f t="shared" si="26"/>
        <v>2</v>
      </c>
      <c r="J73" s="293">
        <f t="shared" si="26"/>
        <v>0.33333333333333331</v>
      </c>
      <c r="K73" s="293">
        <f t="shared" si="26"/>
        <v>0</v>
      </c>
      <c r="L73" s="293">
        <f t="shared" si="26"/>
        <v>0</v>
      </c>
      <c r="M73" s="294">
        <f t="shared" si="26"/>
        <v>0</v>
      </c>
      <c r="N73" s="270">
        <f>AVERAGE(N68:N72)</f>
        <v>65.599999999999994</v>
      </c>
      <c r="O73" s="274">
        <f>AVERAGE(O68:O72)</f>
        <v>57.303999999999995</v>
      </c>
      <c r="P73" s="270">
        <f t="shared" si="24"/>
        <v>0.87353658536585366</v>
      </c>
    </row>
    <row r="74" spans="1:16" x14ac:dyDescent="0.45">
      <c r="A74" s="68" t="s">
        <v>76</v>
      </c>
      <c r="B74" s="307" t="s">
        <v>77</v>
      </c>
      <c r="C74" s="16">
        <v>0</v>
      </c>
      <c r="D74" s="16">
        <v>0</v>
      </c>
      <c r="E74" s="16">
        <v>9</v>
      </c>
      <c r="F74" s="16">
        <v>20</v>
      </c>
      <c r="G74" s="16">
        <v>13</v>
      </c>
      <c r="H74" s="16">
        <v>4</v>
      </c>
      <c r="I74" s="16">
        <v>1</v>
      </c>
      <c r="J74" s="16">
        <v>0</v>
      </c>
      <c r="K74" s="16">
        <v>0</v>
      </c>
      <c r="L74" s="16">
        <v>0</v>
      </c>
      <c r="M74" s="16">
        <v>0</v>
      </c>
      <c r="N74" s="265">
        <f>SUM(C74:M74)</f>
        <v>47</v>
      </c>
      <c r="O74" s="265">
        <v>41.6</v>
      </c>
      <c r="P74" s="276">
        <f t="shared" si="24"/>
        <v>0.88510638297872346</v>
      </c>
    </row>
    <row r="75" spans="1:16" x14ac:dyDescent="0.45">
      <c r="A75" s="68"/>
      <c r="B75" s="200" t="s">
        <v>122</v>
      </c>
      <c r="C75" s="16">
        <v>0</v>
      </c>
      <c r="D75" s="16">
        <v>0</v>
      </c>
      <c r="E75" s="16">
        <v>17</v>
      </c>
      <c r="F75" s="16">
        <v>13</v>
      </c>
      <c r="G75" s="16">
        <v>18</v>
      </c>
      <c r="H75" s="16">
        <v>7</v>
      </c>
      <c r="I75" s="16">
        <v>2</v>
      </c>
      <c r="J75" s="16"/>
      <c r="K75" s="16"/>
      <c r="L75" s="16"/>
      <c r="M75" s="16"/>
      <c r="N75" s="265">
        <f>SUM(C75:M75)</f>
        <v>57</v>
      </c>
      <c r="O75" s="199">
        <v>52.4</v>
      </c>
      <c r="P75" s="284">
        <f t="shared" si="24"/>
        <v>0.91929824561403506</v>
      </c>
    </row>
    <row r="76" spans="1:16" x14ac:dyDescent="0.45">
      <c r="A76" s="68"/>
      <c r="B76" s="200" t="s">
        <v>78</v>
      </c>
      <c r="C76" s="16">
        <v>0</v>
      </c>
      <c r="D76" s="16">
        <v>0</v>
      </c>
      <c r="E76" s="16">
        <v>18</v>
      </c>
      <c r="F76" s="16">
        <v>42</v>
      </c>
      <c r="G76" s="16">
        <v>60</v>
      </c>
      <c r="H76" s="16">
        <v>10</v>
      </c>
      <c r="I76" s="16">
        <v>3</v>
      </c>
      <c r="J76" s="16">
        <v>0</v>
      </c>
      <c r="K76" s="16">
        <v>0</v>
      </c>
      <c r="L76" s="16">
        <v>0</v>
      </c>
      <c r="M76" s="16">
        <v>0</v>
      </c>
      <c r="N76" s="265">
        <f>SUM(C76:M76)</f>
        <v>133</v>
      </c>
      <c r="O76" s="76">
        <v>122.62</v>
      </c>
      <c r="P76" s="295">
        <f>O76/N76</f>
        <v>0.92195488721804519</v>
      </c>
    </row>
    <row r="77" spans="1:16" s="5" customFormat="1" x14ac:dyDescent="0.45">
      <c r="A77" s="291" t="s">
        <v>119</v>
      </c>
      <c r="B77" s="286"/>
      <c r="C77" s="290">
        <f>AVERAGE(C74:C76)</f>
        <v>0</v>
      </c>
      <c r="D77" s="290">
        <f t="shared" ref="D77:N77" si="27">AVERAGE(D74:D76)</f>
        <v>0</v>
      </c>
      <c r="E77" s="293">
        <f t="shared" si="27"/>
        <v>14.666666666666666</v>
      </c>
      <c r="F77" s="290">
        <f t="shared" si="27"/>
        <v>25</v>
      </c>
      <c r="G77" s="290">
        <f t="shared" si="27"/>
        <v>30.333333333333332</v>
      </c>
      <c r="H77" s="293">
        <f t="shared" si="27"/>
        <v>7</v>
      </c>
      <c r="I77" s="290">
        <f t="shared" si="27"/>
        <v>2</v>
      </c>
      <c r="J77" s="290">
        <f t="shared" si="27"/>
        <v>0</v>
      </c>
      <c r="K77" s="293">
        <f t="shared" si="27"/>
        <v>0</v>
      </c>
      <c r="L77" s="290">
        <f t="shared" si="27"/>
        <v>0</v>
      </c>
      <c r="M77" s="292">
        <f t="shared" si="27"/>
        <v>0</v>
      </c>
      <c r="N77" s="78">
        <f t="shared" si="27"/>
        <v>79</v>
      </c>
      <c r="O77" s="270">
        <f>AVERAGE(O74:O76)</f>
        <v>72.206666666666663</v>
      </c>
      <c r="P77" s="270">
        <f>O77/N77</f>
        <v>0.91400843881856531</v>
      </c>
    </row>
    <row r="78" spans="1:16" s="5" customFormat="1" x14ac:dyDescent="0.45">
      <c r="A78" s="303" t="s">
        <v>81</v>
      </c>
      <c r="B78" s="301"/>
      <c r="C78" s="316">
        <f>AVERAGE(C4:C8,C10:C14,C16:C18,C20:C22,C24:C29,C31:C32,C34:C37,C39:C46,C48:C49,C51:C55,C57:C62,C65:C66,C68:C72,C74:C76)</f>
        <v>1.411764705882353</v>
      </c>
      <c r="D78" s="316">
        <f t="shared" ref="D78:M78" si="28">AVERAGE(D4:D8,D10:D14,D16:D18,D20:D22,D24:D29,D31:D32,D34:D37,D39:D46,D48:D49,D51:D55,D57:D62,D65:D66,D68:D72,D74:D76)</f>
        <v>1.0362962962962963</v>
      </c>
      <c r="E78" s="316">
        <f t="shared" si="28"/>
        <v>14.431034482758621</v>
      </c>
      <c r="F78" s="316">
        <f t="shared" si="28"/>
        <v>24.136206896551727</v>
      </c>
      <c r="G78" s="316">
        <f t="shared" si="28"/>
        <v>20.637931034482758</v>
      </c>
      <c r="H78" s="316">
        <f t="shared" si="28"/>
        <v>6.2456140350877192</v>
      </c>
      <c r="I78" s="316">
        <f t="shared" si="28"/>
        <v>2.3103448275862069</v>
      </c>
      <c r="J78" s="316">
        <f t="shared" si="28"/>
        <v>0.60377358490566035</v>
      </c>
      <c r="K78" s="316">
        <f t="shared" si="28"/>
        <v>4.2553191489361701E-2</v>
      </c>
      <c r="L78" s="316">
        <f t="shared" si="28"/>
        <v>0</v>
      </c>
      <c r="M78" s="316">
        <f t="shared" si="28"/>
        <v>0</v>
      </c>
      <c r="N78" s="270">
        <f>AVERAGE(N74:N76,N68:N72,N65:N66,N57:N62,N51:N55,N48:N49,N39:N46,N34:N37,N31:N32,N24:N29,N20:N22,N16:N18,N10:N14,N4:N8)</f>
        <v>70.445862068965525</v>
      </c>
      <c r="O78" s="270">
        <v>63.52</v>
      </c>
      <c r="P78" s="270">
        <f>O78/N78</f>
        <v>0.90168532450940553</v>
      </c>
    </row>
    <row r="79" spans="1:16" x14ac:dyDescent="0.45">
      <c r="B79" s="199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204"/>
    </row>
    <row r="80" spans="1:16" ht="16" customHeight="1" x14ac:dyDescent="0.45">
      <c r="A80" s="304" t="s">
        <v>82</v>
      </c>
      <c r="B80" s="82"/>
      <c r="C80" s="305"/>
      <c r="D80" s="296"/>
      <c r="E80" s="297"/>
      <c r="F80" s="296"/>
      <c r="G80" s="296"/>
      <c r="H80" s="296"/>
      <c r="I80" s="296"/>
      <c r="J80" s="296"/>
      <c r="K80" s="296"/>
      <c r="L80" s="296"/>
      <c r="M80" s="298"/>
      <c r="N80" s="299"/>
      <c r="O80" s="82"/>
      <c r="P80" s="205"/>
    </row>
    <row r="81" spans="1:19" ht="16" customHeight="1" x14ac:dyDescent="0.45">
      <c r="A81" s="202"/>
      <c r="B81" s="302" t="s">
        <v>133</v>
      </c>
      <c r="C81">
        <v>0</v>
      </c>
      <c r="D81">
        <v>0</v>
      </c>
      <c r="E81">
        <v>0</v>
      </c>
      <c r="F81">
        <v>2</v>
      </c>
      <c r="G81">
        <v>3</v>
      </c>
      <c r="H81">
        <v>0</v>
      </c>
      <c r="I81">
        <v>1</v>
      </c>
      <c r="J81">
        <v>0</v>
      </c>
      <c r="K81">
        <v>0</v>
      </c>
      <c r="L81">
        <v>0</v>
      </c>
      <c r="M81">
        <v>0</v>
      </c>
      <c r="N81" s="311">
        <f>SUM(C81:M81)</f>
        <v>6</v>
      </c>
      <c r="O81" s="302">
        <v>4</v>
      </c>
      <c r="P81" s="314">
        <f>O81/N81</f>
        <v>0.66666666666666663</v>
      </c>
    </row>
    <row r="82" spans="1:19" ht="16" customHeight="1" x14ac:dyDescent="0.45">
      <c r="A82" s="310"/>
      <c r="B82" s="199" t="s">
        <v>134</v>
      </c>
      <c r="C82" s="16">
        <v>0</v>
      </c>
      <c r="D82" s="16">
        <v>0</v>
      </c>
      <c r="E82" s="16">
        <v>3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9">
        <v>0</v>
      </c>
      <c r="N82" s="272">
        <f>SUM(C82:M82)</f>
        <v>3</v>
      </c>
      <c r="O82" s="272">
        <v>96</v>
      </c>
      <c r="P82" s="295">
        <f>O82/N82</f>
        <v>32</v>
      </c>
    </row>
    <row r="83" spans="1:19" ht="77.150000000000006" customHeight="1" x14ac:dyDescent="0.45">
      <c r="A83" s="309"/>
      <c r="B83" s="308" t="s">
        <v>123</v>
      </c>
      <c r="C83" s="16">
        <v>0</v>
      </c>
      <c r="D83" s="16">
        <v>0</v>
      </c>
      <c r="E83" s="16">
        <v>0</v>
      </c>
      <c r="F83" s="16">
        <v>14</v>
      </c>
      <c r="G83" s="16">
        <v>12</v>
      </c>
      <c r="H83" s="16">
        <v>10</v>
      </c>
      <c r="I83" s="16">
        <v>0</v>
      </c>
      <c r="J83" s="16">
        <v>4</v>
      </c>
      <c r="K83" s="16">
        <v>1</v>
      </c>
      <c r="L83" s="16">
        <v>0</v>
      </c>
      <c r="M83" s="19">
        <v>0</v>
      </c>
      <c r="N83" s="272">
        <f>SUM(C83:M83)</f>
        <v>41</v>
      </c>
      <c r="O83" s="272">
        <v>41</v>
      </c>
      <c r="P83" s="295">
        <f>O83/N83</f>
        <v>1</v>
      </c>
    </row>
    <row r="84" spans="1:19" x14ac:dyDescent="0.45">
      <c r="A84" s="291" t="s">
        <v>83</v>
      </c>
      <c r="B84" s="286"/>
      <c r="C84" s="306">
        <f>AVERAGE(C81:C83)</f>
        <v>0</v>
      </c>
      <c r="D84" s="300">
        <f t="shared" ref="D84:M84" si="29">AVERAGE(D81:D83)</f>
        <v>0</v>
      </c>
      <c r="E84" s="300">
        <f t="shared" si="29"/>
        <v>1</v>
      </c>
      <c r="F84" s="300">
        <f t="shared" si="29"/>
        <v>5.333333333333333</v>
      </c>
      <c r="G84" s="300">
        <f t="shared" si="29"/>
        <v>5</v>
      </c>
      <c r="H84" s="300">
        <f t="shared" si="29"/>
        <v>3.3333333333333335</v>
      </c>
      <c r="I84" s="300">
        <f t="shared" si="29"/>
        <v>0.33333333333333331</v>
      </c>
      <c r="J84" s="300">
        <f t="shared" si="29"/>
        <v>1.3333333333333333</v>
      </c>
      <c r="K84" s="300">
        <f t="shared" si="29"/>
        <v>0.33333333333333331</v>
      </c>
      <c r="L84" s="300">
        <f t="shared" si="29"/>
        <v>0</v>
      </c>
      <c r="M84" s="312">
        <f t="shared" si="29"/>
        <v>0</v>
      </c>
      <c r="N84" s="313">
        <f>AVERAGE(N81:N83)</f>
        <v>16.666666666666668</v>
      </c>
      <c r="O84" s="290">
        <v>49.17</v>
      </c>
      <c r="P84" s="270">
        <f>O84/N84</f>
        <v>2.9501999999999997</v>
      </c>
      <c r="R84" s="5"/>
      <c r="S84" s="5"/>
    </row>
  </sheetData>
  <printOptions gridLines="1"/>
  <pageMargins left="0.25" right="0.25" top="0.75" bottom="0.75" header="0.3" footer="0.3"/>
  <pageSetup paperSize="9" scale="76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Index</vt:lpstr>
      <vt:lpstr>1. Establishment (WTE)</vt:lpstr>
      <vt:lpstr>2. Vacancies (WTE)</vt:lpstr>
      <vt:lpstr>3. Staff in post (WTE) </vt:lpstr>
      <vt:lpstr>4. Staff in post (headcount)</vt:lpstr>
      <vt:lpstr>'1. Establishment (WTE)'!Print_Area</vt:lpstr>
      <vt:lpstr>'2. Vacancies (WTE)'!Print_Area</vt:lpstr>
      <vt:lpstr>'3. Staff in post (WTE) '!Print_Area</vt:lpstr>
      <vt:lpstr>'4. Staff in post (headcount)'!Print_Area</vt:lpstr>
      <vt:lpstr>'1. Establishment (WTE)'!Print_Titles</vt:lpstr>
      <vt:lpstr>'2. Vacancies (WTE)'!Print_Titles</vt:lpstr>
      <vt:lpstr>'3. Staff in post (WTE) '!Print_Titles</vt:lpstr>
      <vt:lpstr>'4. Staff in post (headcount)'!Print_Titles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Thomas</dc:creator>
  <cp:lastModifiedBy>Corinne Thomas</cp:lastModifiedBy>
  <cp:lastPrinted>2024-01-24T12:40:56Z</cp:lastPrinted>
  <dcterms:created xsi:type="dcterms:W3CDTF">2023-05-19T09:15:35Z</dcterms:created>
  <dcterms:modified xsi:type="dcterms:W3CDTF">2025-07-21T10:03:55Z</dcterms:modified>
</cp:coreProperties>
</file>