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mc:AlternateContent xmlns:mc="http://schemas.openxmlformats.org/markup-compatibility/2006">
    <mc:Choice Requires="x15">
      <x15ac:absPath xmlns:x15ac="http://schemas.microsoft.com/office/spreadsheetml/2010/11/ac" url="/Users/clairedumbleton/Documents/Accentive/Client data/2021 CoR Radiotherapy census/"/>
    </mc:Choice>
  </mc:AlternateContent>
  <xr:revisionPtr revIDLastSave="0" documentId="13_ncr:1_{9A04E325-B7AF-934C-A71C-8B774C113D1C}" xr6:coauthVersionLast="47" xr6:coauthVersionMax="47" xr10:uidLastSave="{00000000-0000-0000-0000-000000000000}"/>
  <bookViews>
    <workbookView xWindow="25700" yWindow="500" windowWidth="25500" windowHeight="28300" tabRatio="500" xr2:uid="{00000000-000D-0000-FFFF-FFFF00000000}"/>
  </bookViews>
  <sheets>
    <sheet name="Index" sheetId="1" r:id="rId1"/>
    <sheet name="1. Establishment (WTE)" sheetId="4" r:id="rId2"/>
    <sheet name="2. Vacancies (WTE)" sheetId="5" r:id="rId3"/>
    <sheet name="3. Staff in post (WTE)" sheetId="19" r:id="rId4"/>
    <sheet name="4. Staff in post (headcount)" sheetId="2" r:id="rId5"/>
    <sheet name="5. Job title frequencies" sheetId="20" r:id="rId6"/>
  </sheets>
  <definedNames>
    <definedName name="_xlnm.Print_Area" localSheetId="1">'1. Establishment (WTE)'!$A$4:$P$81</definedName>
    <definedName name="_xlnm.Print_Area" localSheetId="2">'2. Vacancies (WTE)'!$A$4:$R$80</definedName>
    <definedName name="_xlnm.Print_Area" localSheetId="3">'3. Staff in post (WTE)'!$A$4:$N$80</definedName>
    <definedName name="_xlnm.Print_Area" localSheetId="4">'4. Staff in post (headcount)'!$A$4:$N$80</definedName>
    <definedName name="_xlnm.Print_Titles" localSheetId="1">'1. Establishment (WTE)'!$1:$3</definedName>
    <definedName name="_xlnm.Print_Titles" localSheetId="2">'2. Vacancies (WTE)'!$1:$3</definedName>
    <definedName name="_xlnm.Print_Titles" localSheetId="3">'3. Staff in post (WTE)'!$1:$3</definedName>
    <definedName name="_xlnm.Print_Titles" localSheetId="4">'4. Staff in post (headcount)'!$1:$3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82" i="4" l="1"/>
  <c r="Q92" i="5"/>
  <c r="Q66" i="5"/>
  <c r="Q40" i="5"/>
  <c r="Q49" i="5"/>
  <c r="Q52" i="5"/>
  <c r="Q58" i="5"/>
  <c r="Q65" i="5"/>
  <c r="Q24" i="5"/>
  <c r="Q20" i="5"/>
  <c r="Q16" i="5"/>
  <c r="Q9" i="5"/>
  <c r="T80" i="5"/>
  <c r="O91" i="5" l="1"/>
  <c r="R91" i="5" s="1"/>
  <c r="O87" i="5"/>
  <c r="R87" i="5" s="1"/>
  <c r="O86" i="5"/>
  <c r="R86" i="5" s="1"/>
  <c r="O85" i="5"/>
  <c r="R85" i="5" s="1"/>
  <c r="O84" i="5"/>
  <c r="R84" i="5" s="1"/>
  <c r="O82" i="5"/>
  <c r="R82" i="5" s="1"/>
  <c r="C66" i="5"/>
  <c r="M92" i="5"/>
  <c r="L92" i="5"/>
  <c r="K92" i="5"/>
  <c r="J92" i="5"/>
  <c r="I92" i="5"/>
  <c r="H92" i="5"/>
  <c r="G92" i="5"/>
  <c r="F92" i="5"/>
  <c r="E92" i="5"/>
  <c r="D92" i="5"/>
  <c r="C92" i="5"/>
  <c r="N91" i="5"/>
  <c r="N87" i="5"/>
  <c r="N86" i="5"/>
  <c r="N85" i="5"/>
  <c r="N84" i="5"/>
  <c r="N82" i="5"/>
  <c r="O78" i="5"/>
  <c r="O74" i="5"/>
  <c r="O77" i="5"/>
  <c r="O76" i="5"/>
  <c r="O73" i="5"/>
  <c r="O72" i="5"/>
  <c r="O71" i="5"/>
  <c r="O70" i="5"/>
  <c r="O68" i="5"/>
  <c r="O67"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3" i="5"/>
  <c r="O36" i="5"/>
  <c r="O35" i="5"/>
  <c r="O34" i="5"/>
  <c r="O32" i="5"/>
  <c r="O31" i="5"/>
  <c r="O30" i="5"/>
  <c r="O29" i="5"/>
  <c r="O28" i="5"/>
  <c r="O27" i="5"/>
  <c r="O26" i="5"/>
  <c r="O22" i="5"/>
  <c r="O25" i="5"/>
  <c r="O24" i="5"/>
  <c r="O23" i="5"/>
  <c r="O21" i="5"/>
  <c r="O20" i="5"/>
  <c r="O19" i="5"/>
  <c r="O18" i="5"/>
  <c r="O17" i="5"/>
  <c r="O16" i="5"/>
  <c r="O15" i="5"/>
  <c r="O12" i="5"/>
  <c r="O13" i="5"/>
  <c r="O14" i="5"/>
  <c r="O11" i="5"/>
  <c r="O10" i="5"/>
  <c r="O9" i="5"/>
  <c r="O8" i="5"/>
  <c r="O6" i="5"/>
  <c r="O7" i="5"/>
  <c r="O5" i="5"/>
  <c r="O4" i="5"/>
  <c r="O69" i="5" l="1"/>
  <c r="O92" i="5"/>
  <c r="P82" i="5"/>
  <c r="P84" i="5"/>
  <c r="P85" i="5"/>
  <c r="P86" i="5"/>
  <c r="P87" i="5"/>
  <c r="P91" i="5"/>
  <c r="O66" i="5"/>
  <c r="N92" i="5"/>
  <c r="R92" i="5" l="1"/>
  <c r="P92" i="5"/>
  <c r="O92" i="2"/>
  <c r="P92" i="2" s="1"/>
  <c r="O80" i="2"/>
  <c r="P80" i="2" s="1"/>
  <c r="O79" i="2"/>
  <c r="P79" i="2" s="1"/>
  <c r="O75" i="2"/>
  <c r="P75" i="2" s="1"/>
  <c r="O69" i="2"/>
  <c r="O66" i="2"/>
  <c r="P66" i="2" s="1"/>
  <c r="O91" i="2"/>
  <c r="P91" i="2" s="1"/>
  <c r="O87" i="2"/>
  <c r="P87" i="2" s="1"/>
  <c r="O86" i="2"/>
  <c r="P86" i="2" s="1"/>
  <c r="O85" i="2"/>
  <c r="P85" i="2" s="1"/>
  <c r="O84" i="2"/>
  <c r="P84" i="2" s="1"/>
  <c r="O82" i="2"/>
  <c r="P82" i="2" s="1"/>
  <c r="O77" i="2"/>
  <c r="O76" i="2"/>
  <c r="O74" i="2"/>
  <c r="P74" i="2" s="1"/>
  <c r="O73" i="2"/>
  <c r="P73" i="2" s="1"/>
  <c r="O72" i="2"/>
  <c r="P72" i="2" s="1"/>
  <c r="O71" i="2"/>
  <c r="P71" i="2" s="1"/>
  <c r="O70" i="2"/>
  <c r="P70" i="2" s="1"/>
  <c r="O67" i="2"/>
  <c r="O65" i="2"/>
  <c r="P65" i="2" s="1"/>
  <c r="O64" i="2"/>
  <c r="O63" i="2"/>
  <c r="P63" i="2" s="1"/>
  <c r="O62" i="2"/>
  <c r="P62" i="2" s="1"/>
  <c r="O61" i="2"/>
  <c r="P61" i="2" s="1"/>
  <c r="O60" i="2"/>
  <c r="P60" i="2" s="1"/>
  <c r="O59" i="2"/>
  <c r="O58" i="2"/>
  <c r="O57" i="2"/>
  <c r="P57" i="2" s="1"/>
  <c r="O56" i="2"/>
  <c r="P56" i="2" s="1"/>
  <c r="O55" i="2"/>
  <c r="P55" i="2" s="1"/>
  <c r="O54" i="2"/>
  <c r="P54" i="2" s="1"/>
  <c r="O53" i="2"/>
  <c r="O52" i="2"/>
  <c r="O51" i="2"/>
  <c r="O50" i="2"/>
  <c r="O49" i="2"/>
  <c r="O48" i="2"/>
  <c r="O47" i="2"/>
  <c r="P47" i="2" s="1"/>
  <c r="O46" i="2"/>
  <c r="P46" i="2" s="1"/>
  <c r="O45" i="2"/>
  <c r="O44" i="2"/>
  <c r="P44" i="2" s="1"/>
  <c r="O43" i="2"/>
  <c r="P43" i="2" s="1"/>
  <c r="O42" i="2"/>
  <c r="O41" i="2"/>
  <c r="O40" i="2"/>
  <c r="O39" i="2"/>
  <c r="O38" i="2"/>
  <c r="O37" i="2"/>
  <c r="O36" i="2"/>
  <c r="O35" i="2"/>
  <c r="O34" i="2"/>
  <c r="O33" i="2"/>
  <c r="O32" i="2"/>
  <c r="P32" i="2" s="1"/>
  <c r="O31" i="2"/>
  <c r="O30" i="2"/>
  <c r="P30" i="2"/>
  <c r="O29" i="2"/>
  <c r="P29" i="2" s="1"/>
  <c r="O28" i="2"/>
  <c r="P28" i="2" s="1"/>
  <c r="O27" i="2"/>
  <c r="P27" i="2" s="1"/>
  <c r="O26" i="2"/>
  <c r="P26" i="2" s="1"/>
  <c r="O25" i="2"/>
  <c r="O23" i="2"/>
  <c r="P23" i="2" s="1"/>
  <c r="O21" i="2"/>
  <c r="O20" i="2"/>
  <c r="O19" i="2"/>
  <c r="O18" i="2"/>
  <c r="P18" i="2" s="1"/>
  <c r="O17" i="2"/>
  <c r="O16" i="2"/>
  <c r="O15" i="2"/>
  <c r="P15" i="2" s="1"/>
  <c r="O14" i="2"/>
  <c r="P14" i="2" s="1"/>
  <c r="O13" i="2"/>
  <c r="P13" i="2" s="1"/>
  <c r="O12" i="2"/>
  <c r="P12" i="2" s="1"/>
  <c r="O11" i="2"/>
  <c r="P11" i="2" s="1"/>
  <c r="O10" i="2"/>
  <c r="O9" i="2"/>
  <c r="O8" i="2"/>
  <c r="O7" i="2"/>
  <c r="O6" i="2"/>
  <c r="O4" i="2"/>
  <c r="P4" i="2" s="1"/>
  <c r="O5" i="2"/>
  <c r="P77" i="2"/>
  <c r="P76" i="2"/>
  <c r="P69" i="2"/>
  <c r="P67" i="2"/>
  <c r="P64" i="2"/>
  <c r="P59" i="2"/>
  <c r="P58" i="2"/>
  <c r="P53" i="2"/>
  <c r="P52" i="2"/>
  <c r="P51" i="2"/>
  <c r="P50" i="2"/>
  <c r="P49" i="2"/>
  <c r="P48" i="2"/>
  <c r="P45" i="2"/>
  <c r="P42" i="2"/>
  <c r="P41" i="2"/>
  <c r="P40" i="2"/>
  <c r="P39" i="2"/>
  <c r="P38" i="2"/>
  <c r="P37" i="2"/>
  <c r="P36" i="2"/>
  <c r="P35" i="2"/>
  <c r="P34" i="2"/>
  <c r="P33" i="2"/>
  <c r="P31" i="2"/>
  <c r="P25" i="2"/>
  <c r="P21" i="2"/>
  <c r="P20" i="2"/>
  <c r="P19" i="2"/>
  <c r="P17" i="2"/>
  <c r="P16" i="2"/>
  <c r="P9" i="2"/>
  <c r="P8" i="2"/>
  <c r="P7" i="2"/>
  <c r="P6" i="2"/>
  <c r="P5" i="2"/>
  <c r="P10" i="2"/>
  <c r="C80" i="2"/>
  <c r="I79" i="2"/>
  <c r="I75" i="2"/>
  <c r="G69" i="2"/>
  <c r="C66" i="2"/>
  <c r="M80" i="2"/>
  <c r="L80" i="2"/>
  <c r="K80" i="2"/>
  <c r="J80" i="2"/>
  <c r="I80" i="2"/>
  <c r="H80" i="2"/>
  <c r="G80" i="2"/>
  <c r="F80" i="2"/>
  <c r="E80" i="2"/>
  <c r="D80" i="2"/>
  <c r="N79" i="2"/>
  <c r="M79" i="2"/>
  <c r="L79" i="2"/>
  <c r="K79" i="2"/>
  <c r="J79" i="2"/>
  <c r="H79" i="2"/>
  <c r="G79" i="2"/>
  <c r="F79" i="2"/>
  <c r="E79" i="2"/>
  <c r="D79" i="2"/>
  <c r="C79" i="2"/>
  <c r="N77" i="2"/>
  <c r="N76" i="2"/>
  <c r="N75" i="2"/>
  <c r="M75" i="2"/>
  <c r="L75" i="2"/>
  <c r="K75" i="2"/>
  <c r="J75" i="2"/>
  <c r="H75" i="2"/>
  <c r="G75" i="2"/>
  <c r="F75" i="2"/>
  <c r="E75" i="2"/>
  <c r="D75" i="2"/>
  <c r="C75" i="2"/>
  <c r="N74" i="2"/>
  <c r="N73" i="2"/>
  <c r="N72" i="2"/>
  <c r="N71" i="2"/>
  <c r="N70" i="2"/>
  <c r="N69" i="2"/>
  <c r="M69" i="2"/>
  <c r="L69" i="2"/>
  <c r="K69" i="2"/>
  <c r="J69" i="2"/>
  <c r="I69" i="2"/>
  <c r="H69" i="2"/>
  <c r="F69" i="2"/>
  <c r="E69" i="2"/>
  <c r="D69" i="2"/>
  <c r="C69" i="2"/>
  <c r="N67" i="2"/>
  <c r="M66" i="2"/>
  <c r="L66" i="2"/>
  <c r="K66" i="2"/>
  <c r="J66" i="2"/>
  <c r="I66" i="2"/>
  <c r="H66" i="2"/>
  <c r="G66" i="2"/>
  <c r="F66" i="2"/>
  <c r="E66" i="2"/>
  <c r="D66" i="2"/>
  <c r="D80" i="19"/>
  <c r="E80" i="19"/>
  <c r="F80" i="19"/>
  <c r="G80" i="19"/>
  <c r="H80" i="19"/>
  <c r="I80" i="19"/>
  <c r="J80" i="19"/>
  <c r="K80" i="19"/>
  <c r="L80" i="19"/>
  <c r="M80" i="19"/>
  <c r="N80" i="19"/>
  <c r="C80" i="19"/>
  <c r="D79" i="19"/>
  <c r="E79" i="19"/>
  <c r="F79" i="19"/>
  <c r="G79" i="19"/>
  <c r="H79" i="19"/>
  <c r="I79" i="19"/>
  <c r="J79" i="19"/>
  <c r="K79" i="19"/>
  <c r="L79" i="19"/>
  <c r="M79" i="19"/>
  <c r="N79" i="19"/>
  <c r="C79" i="19"/>
  <c r="D75" i="19"/>
  <c r="E75" i="19"/>
  <c r="F75" i="19"/>
  <c r="G75" i="19"/>
  <c r="H75" i="19"/>
  <c r="I75" i="19"/>
  <c r="J75" i="19"/>
  <c r="K75" i="19"/>
  <c r="L75" i="19"/>
  <c r="M75" i="19"/>
  <c r="N75" i="19"/>
  <c r="C75" i="19"/>
  <c r="D69" i="19"/>
  <c r="E69" i="19"/>
  <c r="F69" i="19"/>
  <c r="G69" i="19"/>
  <c r="H69" i="19"/>
  <c r="I69" i="19"/>
  <c r="J69" i="19"/>
  <c r="K69" i="19"/>
  <c r="L69" i="19"/>
  <c r="M69" i="19"/>
  <c r="N69" i="19"/>
  <c r="C69" i="19"/>
  <c r="N66" i="19"/>
  <c r="D66" i="19"/>
  <c r="E66" i="19"/>
  <c r="F66" i="19"/>
  <c r="G66" i="19"/>
  <c r="H66" i="19"/>
  <c r="I66" i="19"/>
  <c r="J66" i="19"/>
  <c r="K66" i="19"/>
  <c r="L66" i="19"/>
  <c r="M66" i="19"/>
  <c r="C66" i="19"/>
  <c r="M92" i="19"/>
  <c r="L92" i="19"/>
  <c r="K92" i="19"/>
  <c r="J92" i="19"/>
  <c r="I92" i="19"/>
  <c r="H92" i="19"/>
  <c r="G92" i="19"/>
  <c r="F92" i="19"/>
  <c r="E92" i="19"/>
  <c r="D92" i="19"/>
  <c r="C92" i="19"/>
  <c r="N91" i="19"/>
  <c r="N87" i="19"/>
  <c r="N86" i="19"/>
  <c r="N85" i="19"/>
  <c r="N84" i="19"/>
  <c r="N82" i="19"/>
  <c r="N77" i="19"/>
  <c r="N76" i="19"/>
  <c r="N74" i="19"/>
  <c r="N73" i="19"/>
  <c r="N72" i="19"/>
  <c r="N71" i="19"/>
  <c r="N70" i="19"/>
  <c r="N67" i="19"/>
  <c r="M65" i="19"/>
  <c r="L65" i="19"/>
  <c r="K65" i="19"/>
  <c r="J65" i="19"/>
  <c r="I65" i="19"/>
  <c r="H65" i="19"/>
  <c r="G65" i="19"/>
  <c r="F65" i="19"/>
  <c r="E65" i="19"/>
  <c r="D65" i="19"/>
  <c r="C65" i="19"/>
  <c r="N64" i="19"/>
  <c r="N63" i="19"/>
  <c r="N62" i="19"/>
  <c r="N61" i="19"/>
  <c r="N60" i="19"/>
  <c r="N59" i="19"/>
  <c r="M58" i="19"/>
  <c r="L58" i="19"/>
  <c r="K58" i="19"/>
  <c r="J58" i="19"/>
  <c r="I58" i="19"/>
  <c r="H58" i="19"/>
  <c r="G58" i="19"/>
  <c r="F58" i="19"/>
  <c r="E58" i="19"/>
  <c r="D58" i="19"/>
  <c r="C58" i="19"/>
  <c r="N57" i="19"/>
  <c r="N56" i="19"/>
  <c r="N55" i="19"/>
  <c r="N54" i="19"/>
  <c r="N53" i="19"/>
  <c r="M52" i="19"/>
  <c r="L52" i="19"/>
  <c r="K52" i="19"/>
  <c r="J52" i="19"/>
  <c r="I52" i="19"/>
  <c r="H52" i="19"/>
  <c r="G52" i="19"/>
  <c r="F52" i="19"/>
  <c r="E52" i="19"/>
  <c r="D52" i="19"/>
  <c r="C52" i="19"/>
  <c r="N51" i="19"/>
  <c r="N50" i="19"/>
  <c r="M49" i="19"/>
  <c r="L49" i="19"/>
  <c r="K49" i="19"/>
  <c r="J49" i="19"/>
  <c r="I49" i="19"/>
  <c r="H49" i="19"/>
  <c r="G49" i="19"/>
  <c r="F49" i="19"/>
  <c r="E49" i="19"/>
  <c r="D49" i="19"/>
  <c r="C49" i="19"/>
  <c r="N48" i="19"/>
  <c r="N47" i="19"/>
  <c r="N46" i="19"/>
  <c r="N45" i="19"/>
  <c r="N44" i="19"/>
  <c r="N43" i="19"/>
  <c r="N42" i="19"/>
  <c r="N41" i="19"/>
  <c r="M40" i="19"/>
  <c r="L40" i="19"/>
  <c r="K40" i="19"/>
  <c r="J40" i="19"/>
  <c r="I40" i="19"/>
  <c r="H40" i="19"/>
  <c r="G40" i="19"/>
  <c r="F40" i="19"/>
  <c r="E40" i="19"/>
  <c r="D40" i="19"/>
  <c r="C40" i="19"/>
  <c r="N39" i="19"/>
  <c r="N38" i="19"/>
  <c r="N37" i="19"/>
  <c r="N36" i="19"/>
  <c r="M35" i="19"/>
  <c r="L35" i="19"/>
  <c r="K35" i="19"/>
  <c r="J35" i="19"/>
  <c r="I35" i="19"/>
  <c r="H35" i="19"/>
  <c r="G35" i="19"/>
  <c r="F35" i="19"/>
  <c r="E35" i="19"/>
  <c r="D35" i="19"/>
  <c r="C35" i="19"/>
  <c r="N34" i="19"/>
  <c r="N33" i="19"/>
  <c r="N32" i="19"/>
  <c r="M31" i="19"/>
  <c r="L31" i="19"/>
  <c r="K31" i="19"/>
  <c r="J31" i="19"/>
  <c r="I31" i="19"/>
  <c r="H31" i="19"/>
  <c r="G31" i="19"/>
  <c r="F31" i="19"/>
  <c r="E31" i="19"/>
  <c r="D31" i="19"/>
  <c r="C31" i="19"/>
  <c r="N30" i="19"/>
  <c r="N29" i="19"/>
  <c r="N28" i="19"/>
  <c r="N27" i="19"/>
  <c r="N26" i="19"/>
  <c r="N25" i="19"/>
  <c r="N23" i="19"/>
  <c r="N21" i="19"/>
  <c r="M20" i="19"/>
  <c r="L20" i="19"/>
  <c r="K20" i="19"/>
  <c r="J20" i="19"/>
  <c r="I20" i="19"/>
  <c r="H20" i="19"/>
  <c r="G20" i="19"/>
  <c r="F20" i="19"/>
  <c r="E20" i="19"/>
  <c r="D20" i="19"/>
  <c r="C20" i="19"/>
  <c r="N19" i="19"/>
  <c r="N18" i="19"/>
  <c r="N17" i="19"/>
  <c r="M16" i="19"/>
  <c r="L16" i="19"/>
  <c r="K16" i="19"/>
  <c r="J16" i="19"/>
  <c r="I16" i="19"/>
  <c r="H16" i="19"/>
  <c r="G16" i="19"/>
  <c r="F16" i="19"/>
  <c r="E16" i="19"/>
  <c r="D16" i="19"/>
  <c r="C16" i="19"/>
  <c r="N15" i="19"/>
  <c r="N14" i="19"/>
  <c r="N13" i="19"/>
  <c r="N12" i="19"/>
  <c r="N11" i="19"/>
  <c r="N10" i="19"/>
  <c r="M9" i="19"/>
  <c r="L9" i="19"/>
  <c r="K9" i="19"/>
  <c r="J9" i="19"/>
  <c r="I9" i="19"/>
  <c r="H9" i="19"/>
  <c r="G9" i="19"/>
  <c r="F9" i="19"/>
  <c r="E9" i="19"/>
  <c r="D9" i="19"/>
  <c r="C9" i="19"/>
  <c r="N8" i="19"/>
  <c r="N7" i="19"/>
  <c r="N6" i="19"/>
  <c r="N5" i="19"/>
  <c r="N4" i="19"/>
  <c r="M92" i="2"/>
  <c r="L92" i="2"/>
  <c r="K92" i="2"/>
  <c r="J92" i="2"/>
  <c r="I92" i="2"/>
  <c r="H92" i="2"/>
  <c r="G92" i="2"/>
  <c r="F92" i="2"/>
  <c r="E92" i="2"/>
  <c r="D92" i="2"/>
  <c r="C92" i="2"/>
  <c r="N91" i="2"/>
  <c r="N87" i="2"/>
  <c r="N86" i="2"/>
  <c r="N85" i="2"/>
  <c r="N84" i="2"/>
  <c r="N82" i="2"/>
  <c r="N92" i="2" s="1"/>
  <c r="N16" i="19" l="1"/>
  <c r="N58" i="19"/>
  <c r="N20" i="19"/>
  <c r="N31" i="19"/>
  <c r="N52" i="19"/>
  <c r="N65" i="19"/>
  <c r="N40" i="19"/>
  <c r="N35" i="19"/>
  <c r="N49" i="19"/>
  <c r="N92" i="19"/>
  <c r="N9" i="19"/>
  <c r="N89" i="4" l="1"/>
  <c r="O82" i="4"/>
  <c r="P53" i="4"/>
  <c r="N54" i="4"/>
  <c r="P54" i="4" s="1"/>
  <c r="M94" i="4" l="1"/>
  <c r="D94" i="4"/>
  <c r="E94" i="4"/>
  <c r="F94" i="4"/>
  <c r="G94" i="4"/>
  <c r="H94" i="4"/>
  <c r="I94" i="4"/>
  <c r="J94" i="4"/>
  <c r="K94" i="4"/>
  <c r="L94" i="4"/>
  <c r="C94" i="4"/>
  <c r="N93" i="4"/>
  <c r="P93" i="4" s="1"/>
  <c r="N88" i="4"/>
  <c r="P88" i="4" s="1"/>
  <c r="N87" i="4"/>
  <c r="P87" i="4" s="1"/>
  <c r="N86" i="4"/>
  <c r="P86" i="4" s="1"/>
  <c r="N84" i="4"/>
  <c r="P84" i="4" s="1"/>
  <c r="N94" i="4" l="1"/>
  <c r="P94" i="4" s="1"/>
  <c r="Q94" i="4"/>
  <c r="N50" i="4" l="1"/>
  <c r="P50" i="4" s="1"/>
  <c r="M65" i="5" l="1"/>
  <c r="L65" i="5"/>
  <c r="K65" i="5"/>
  <c r="J65" i="5"/>
  <c r="I65" i="5"/>
  <c r="H65" i="5"/>
  <c r="G65" i="5"/>
  <c r="F65" i="5"/>
  <c r="E65" i="5"/>
  <c r="D65" i="5"/>
  <c r="C65" i="5"/>
  <c r="N64" i="5"/>
  <c r="M58" i="5"/>
  <c r="L58" i="5"/>
  <c r="K58" i="5"/>
  <c r="J58" i="5"/>
  <c r="I58" i="5"/>
  <c r="H58" i="5"/>
  <c r="G58" i="5"/>
  <c r="F58" i="5"/>
  <c r="E58" i="5"/>
  <c r="D58" i="5"/>
  <c r="C58" i="5"/>
  <c r="M52" i="5"/>
  <c r="L52" i="5"/>
  <c r="K52" i="5"/>
  <c r="J52" i="5"/>
  <c r="I52" i="5"/>
  <c r="H52" i="5"/>
  <c r="G52" i="5"/>
  <c r="F52" i="5"/>
  <c r="E52" i="5"/>
  <c r="D52" i="5"/>
  <c r="C52" i="5"/>
  <c r="M49" i="5"/>
  <c r="L49" i="5"/>
  <c r="K49" i="5"/>
  <c r="J49" i="5"/>
  <c r="I49" i="5"/>
  <c r="H49" i="5"/>
  <c r="G49" i="5"/>
  <c r="F49" i="5"/>
  <c r="E49" i="5"/>
  <c r="D49" i="5"/>
  <c r="C49" i="5"/>
  <c r="M40" i="5"/>
  <c r="L40" i="5"/>
  <c r="K40" i="5"/>
  <c r="J40" i="5"/>
  <c r="I40" i="5"/>
  <c r="H40" i="5"/>
  <c r="G40" i="5"/>
  <c r="F40" i="5"/>
  <c r="E40" i="5"/>
  <c r="D40" i="5"/>
  <c r="C40" i="5"/>
  <c r="Q35" i="5"/>
  <c r="M35" i="5"/>
  <c r="L35" i="5"/>
  <c r="K35" i="5"/>
  <c r="J35" i="5"/>
  <c r="I35" i="5"/>
  <c r="H35" i="5"/>
  <c r="G35" i="5"/>
  <c r="F35" i="5"/>
  <c r="E35" i="5"/>
  <c r="D35" i="5"/>
  <c r="C35" i="5"/>
  <c r="Q31" i="5"/>
  <c r="M31" i="5"/>
  <c r="L31" i="5"/>
  <c r="K31" i="5"/>
  <c r="J31" i="5"/>
  <c r="I31" i="5"/>
  <c r="H31" i="5"/>
  <c r="G31" i="5"/>
  <c r="F31" i="5"/>
  <c r="E31" i="5"/>
  <c r="D31" i="5"/>
  <c r="C31" i="5"/>
  <c r="M24" i="5"/>
  <c r="L24" i="5"/>
  <c r="K24" i="5"/>
  <c r="J24" i="5"/>
  <c r="I24" i="5"/>
  <c r="H24" i="5"/>
  <c r="G24" i="5"/>
  <c r="F24" i="5"/>
  <c r="E24" i="5"/>
  <c r="D24" i="5"/>
  <c r="C24" i="5"/>
  <c r="M20" i="5"/>
  <c r="L20" i="5"/>
  <c r="K20" i="5"/>
  <c r="J20" i="5"/>
  <c r="I20" i="5"/>
  <c r="H20" i="5"/>
  <c r="G20" i="5"/>
  <c r="F20" i="5"/>
  <c r="E20" i="5"/>
  <c r="D20" i="5"/>
  <c r="C20" i="5"/>
  <c r="M16" i="5"/>
  <c r="L16" i="5"/>
  <c r="K16" i="5"/>
  <c r="J16" i="5"/>
  <c r="I16" i="5"/>
  <c r="H16" i="5"/>
  <c r="G16" i="5"/>
  <c r="F16" i="5"/>
  <c r="E16" i="5"/>
  <c r="D16" i="5"/>
  <c r="C16" i="5"/>
  <c r="M9" i="5"/>
  <c r="L9" i="5"/>
  <c r="K9" i="5"/>
  <c r="J9" i="5"/>
  <c r="I9" i="5"/>
  <c r="H9" i="5"/>
  <c r="G9" i="5"/>
  <c r="F9" i="5"/>
  <c r="E9" i="5"/>
  <c r="D9" i="5"/>
  <c r="C9" i="5"/>
  <c r="M66" i="5" l="1"/>
  <c r="H66" i="5"/>
  <c r="J66" i="5"/>
  <c r="K66" i="5"/>
  <c r="I66" i="5"/>
  <c r="N65" i="5"/>
  <c r="E66" i="5"/>
  <c r="D66" i="5"/>
  <c r="F66" i="5"/>
  <c r="L66" i="5"/>
  <c r="G66" i="5"/>
  <c r="N58" i="5"/>
  <c r="N52" i="5"/>
  <c r="N49" i="5"/>
  <c r="N40" i="5"/>
  <c r="N35" i="5"/>
  <c r="N31" i="5"/>
  <c r="N24" i="5"/>
  <c r="N20" i="5"/>
  <c r="N16" i="5"/>
  <c r="N9" i="5"/>
  <c r="N66" i="5" l="1"/>
  <c r="M66" i="4"/>
  <c r="L66" i="4"/>
  <c r="K66" i="4"/>
  <c r="J66" i="4"/>
  <c r="I66" i="4"/>
  <c r="H66" i="4"/>
  <c r="G66" i="4"/>
  <c r="F66" i="4"/>
  <c r="E66" i="4"/>
  <c r="D66" i="4"/>
  <c r="C66" i="4"/>
  <c r="N65" i="4"/>
  <c r="P65" i="4" s="1"/>
  <c r="M59" i="4"/>
  <c r="L59" i="4"/>
  <c r="K59" i="4"/>
  <c r="J59" i="4"/>
  <c r="I59" i="4"/>
  <c r="H59" i="4"/>
  <c r="G59" i="4"/>
  <c r="F59" i="4"/>
  <c r="E59" i="4"/>
  <c r="D59" i="4"/>
  <c r="C59" i="4"/>
  <c r="M52" i="4"/>
  <c r="L52" i="4"/>
  <c r="K52" i="4"/>
  <c r="J52" i="4"/>
  <c r="I52" i="4"/>
  <c r="H52" i="4"/>
  <c r="G52" i="4"/>
  <c r="F52" i="4"/>
  <c r="E52" i="4"/>
  <c r="D52" i="4"/>
  <c r="C52" i="4"/>
  <c r="M49" i="4"/>
  <c r="L49" i="4"/>
  <c r="K49" i="4"/>
  <c r="J49" i="4"/>
  <c r="I49" i="4"/>
  <c r="H49" i="4"/>
  <c r="G49" i="4"/>
  <c r="F49" i="4"/>
  <c r="E49" i="4"/>
  <c r="D49" i="4"/>
  <c r="C49" i="4"/>
  <c r="M40" i="4"/>
  <c r="L40" i="4"/>
  <c r="K40" i="4"/>
  <c r="J40" i="4"/>
  <c r="I40" i="4"/>
  <c r="H40" i="4"/>
  <c r="G40" i="4"/>
  <c r="F40" i="4"/>
  <c r="E40" i="4"/>
  <c r="D40" i="4"/>
  <c r="C40" i="4"/>
  <c r="M35" i="4"/>
  <c r="L35" i="4"/>
  <c r="K35" i="4"/>
  <c r="J35" i="4"/>
  <c r="I35" i="4"/>
  <c r="H35" i="4"/>
  <c r="G35" i="4"/>
  <c r="F35" i="4"/>
  <c r="E35" i="4"/>
  <c r="D35" i="4"/>
  <c r="C35" i="4"/>
  <c r="M31" i="4"/>
  <c r="L31" i="4"/>
  <c r="K31" i="4"/>
  <c r="J31" i="4"/>
  <c r="I31" i="4"/>
  <c r="H31" i="4"/>
  <c r="G31" i="4"/>
  <c r="F31" i="4"/>
  <c r="E31" i="4"/>
  <c r="D31" i="4"/>
  <c r="C31" i="4"/>
  <c r="M24" i="4"/>
  <c r="L24" i="4"/>
  <c r="K24" i="4"/>
  <c r="J24" i="4"/>
  <c r="I24" i="4"/>
  <c r="H24" i="4"/>
  <c r="G24" i="4"/>
  <c r="F24" i="4"/>
  <c r="E24" i="4"/>
  <c r="D24" i="4"/>
  <c r="C24" i="4"/>
  <c r="M20" i="4"/>
  <c r="L20" i="4"/>
  <c r="K20" i="4"/>
  <c r="J20" i="4"/>
  <c r="I20" i="4"/>
  <c r="H20" i="4"/>
  <c r="G20" i="4"/>
  <c r="F20" i="4"/>
  <c r="E20" i="4"/>
  <c r="D20" i="4"/>
  <c r="C20" i="4"/>
  <c r="M16" i="4"/>
  <c r="L16" i="4"/>
  <c r="K16" i="4"/>
  <c r="J16" i="4"/>
  <c r="I16" i="4"/>
  <c r="H16" i="4"/>
  <c r="G16" i="4"/>
  <c r="F16" i="4"/>
  <c r="E16" i="4"/>
  <c r="D16" i="4"/>
  <c r="C16" i="4"/>
  <c r="M9" i="4"/>
  <c r="L9" i="4"/>
  <c r="K9" i="4"/>
  <c r="J9" i="4"/>
  <c r="I9" i="4"/>
  <c r="H9" i="4"/>
  <c r="G9" i="4"/>
  <c r="F9" i="4"/>
  <c r="E9" i="4"/>
  <c r="D9" i="4"/>
  <c r="C9" i="4"/>
  <c r="D49" i="2"/>
  <c r="E49" i="2"/>
  <c r="F49" i="2"/>
  <c r="G49" i="2"/>
  <c r="H49" i="2"/>
  <c r="I49" i="2"/>
  <c r="J49" i="2"/>
  <c r="K49" i="2"/>
  <c r="L49" i="2"/>
  <c r="M49" i="2"/>
  <c r="C49" i="2"/>
  <c r="M65" i="2"/>
  <c r="L65" i="2"/>
  <c r="K65" i="2"/>
  <c r="J65" i="2"/>
  <c r="I65" i="2"/>
  <c r="H65" i="2"/>
  <c r="G65" i="2"/>
  <c r="F65" i="2"/>
  <c r="E65" i="2"/>
  <c r="D65" i="2"/>
  <c r="C65" i="2"/>
  <c r="M58" i="2"/>
  <c r="L58" i="2"/>
  <c r="K58" i="2"/>
  <c r="J58" i="2"/>
  <c r="I58" i="2"/>
  <c r="H58" i="2"/>
  <c r="G58" i="2"/>
  <c r="F58" i="2"/>
  <c r="E58" i="2"/>
  <c r="D58" i="2"/>
  <c r="C58" i="2"/>
  <c r="D52" i="2"/>
  <c r="E52" i="2"/>
  <c r="F52" i="2"/>
  <c r="G52" i="2"/>
  <c r="H52" i="2"/>
  <c r="I52" i="2"/>
  <c r="J52" i="2"/>
  <c r="K52" i="2"/>
  <c r="L52" i="2"/>
  <c r="M52" i="2"/>
  <c r="C52" i="2"/>
  <c r="D40" i="2"/>
  <c r="E40" i="2"/>
  <c r="F40" i="2"/>
  <c r="G40" i="2"/>
  <c r="H40" i="2"/>
  <c r="I40" i="2"/>
  <c r="J40" i="2"/>
  <c r="K40" i="2"/>
  <c r="L40" i="2"/>
  <c r="M40" i="2"/>
  <c r="C40" i="2"/>
  <c r="M35" i="2"/>
  <c r="L35" i="2"/>
  <c r="K35" i="2"/>
  <c r="J35" i="2"/>
  <c r="I35" i="2"/>
  <c r="H35" i="2"/>
  <c r="G35" i="2"/>
  <c r="F35" i="2"/>
  <c r="E35" i="2"/>
  <c r="D35" i="2"/>
  <c r="C35" i="2"/>
  <c r="D31" i="2"/>
  <c r="E31" i="2"/>
  <c r="F31" i="2"/>
  <c r="G31" i="2"/>
  <c r="H31" i="2"/>
  <c r="I31" i="2"/>
  <c r="J31" i="2"/>
  <c r="K31" i="2"/>
  <c r="L31" i="2"/>
  <c r="M31" i="2"/>
  <c r="C31" i="2"/>
  <c r="D20" i="2"/>
  <c r="E20" i="2"/>
  <c r="F20" i="2"/>
  <c r="G20" i="2"/>
  <c r="H20" i="2"/>
  <c r="I20" i="2"/>
  <c r="J20" i="2"/>
  <c r="K20" i="2"/>
  <c r="L20" i="2"/>
  <c r="M20" i="2"/>
  <c r="C20" i="2"/>
  <c r="D16" i="2"/>
  <c r="E16" i="2"/>
  <c r="F16" i="2"/>
  <c r="G16" i="2"/>
  <c r="H16" i="2"/>
  <c r="I16" i="2"/>
  <c r="J16" i="2"/>
  <c r="K16" i="2"/>
  <c r="L16" i="2"/>
  <c r="M16" i="2"/>
  <c r="C16" i="2"/>
  <c r="D9" i="2"/>
  <c r="E9" i="2"/>
  <c r="F9" i="2"/>
  <c r="G9" i="2"/>
  <c r="H9" i="2"/>
  <c r="I9" i="2"/>
  <c r="J9" i="2"/>
  <c r="K9" i="2"/>
  <c r="L9" i="2"/>
  <c r="M9" i="2"/>
  <c r="C9" i="2"/>
  <c r="N4" i="2"/>
  <c r="N25" i="2"/>
  <c r="K67" i="4" l="1"/>
  <c r="N66" i="4"/>
  <c r="P66" i="4" s="1"/>
  <c r="J67" i="4"/>
  <c r="L67" i="4"/>
  <c r="M67" i="4"/>
  <c r="C67" i="4"/>
  <c r="E67" i="4"/>
  <c r="G67" i="4"/>
  <c r="H67" i="4"/>
  <c r="D67" i="4"/>
  <c r="F67" i="4"/>
  <c r="I67" i="4"/>
  <c r="N59" i="4"/>
  <c r="P59" i="4" s="1"/>
  <c r="N52" i="4"/>
  <c r="P52" i="4" s="1"/>
  <c r="N49" i="4"/>
  <c r="P49" i="4" s="1"/>
  <c r="N40" i="4"/>
  <c r="P40" i="4" s="1"/>
  <c r="N35" i="4"/>
  <c r="P35" i="4" s="1"/>
  <c r="N31" i="4"/>
  <c r="P31" i="4" s="1"/>
  <c r="N24" i="4"/>
  <c r="P24" i="4" s="1"/>
  <c r="N20" i="4"/>
  <c r="P20" i="4" s="1"/>
  <c r="N16" i="4"/>
  <c r="P16" i="4" s="1"/>
  <c r="N9" i="4"/>
  <c r="P9" i="4" s="1"/>
  <c r="N52" i="2"/>
  <c r="N58" i="2"/>
  <c r="N65" i="2"/>
  <c r="N49" i="2"/>
  <c r="N40" i="2"/>
  <c r="N35" i="2"/>
  <c r="N31" i="2"/>
  <c r="N20" i="2"/>
  <c r="N16" i="2"/>
  <c r="N9" i="2"/>
  <c r="R64" i="5" l="1"/>
  <c r="P64" i="5"/>
  <c r="N67" i="4"/>
  <c r="P67" i="4" s="1"/>
  <c r="P65" i="5" l="1"/>
  <c r="R65" i="5"/>
  <c r="P58" i="5"/>
  <c r="R58" i="5"/>
  <c r="R52" i="5"/>
  <c r="P52" i="5"/>
  <c r="R49" i="5"/>
  <c r="P49" i="5"/>
  <c r="R40" i="5"/>
  <c r="P40" i="5"/>
  <c r="R35" i="5"/>
  <c r="P35" i="5"/>
  <c r="R31" i="5"/>
  <c r="P31" i="5"/>
  <c r="R24" i="5"/>
  <c r="P24" i="5"/>
  <c r="R20" i="5"/>
  <c r="P20" i="5"/>
  <c r="R16" i="5"/>
  <c r="P16" i="5"/>
  <c r="R9" i="5"/>
  <c r="P9" i="5"/>
  <c r="N76" i="5" l="1"/>
  <c r="N77" i="5"/>
  <c r="N77" i="4"/>
  <c r="P77" i="4" s="1"/>
  <c r="N78" i="4"/>
  <c r="P78" i="4" s="1"/>
  <c r="R76" i="5" l="1"/>
  <c r="R77" i="5"/>
  <c r="P76" i="5" l="1"/>
  <c r="P77" i="5"/>
  <c r="N46" i="2" l="1"/>
  <c r="N26" i="4"/>
  <c r="Q69" i="5"/>
  <c r="N30" i="4"/>
  <c r="N64" i="4"/>
  <c r="P64" i="4" s="1"/>
  <c r="N47" i="4"/>
  <c r="N63" i="4"/>
  <c r="P63" i="4" s="1"/>
  <c r="N58" i="4"/>
  <c r="N4" i="4"/>
  <c r="P4" i="4" s="1"/>
  <c r="N39" i="4"/>
  <c r="N25" i="4"/>
  <c r="P25" i="4" s="1"/>
  <c r="N60" i="4"/>
  <c r="N18" i="4"/>
  <c r="P18" i="4" s="1"/>
  <c r="N44" i="4"/>
  <c r="N6" i="4"/>
  <c r="P6" i="4" s="1"/>
  <c r="N27" i="4"/>
  <c r="N37" i="4"/>
  <c r="N34" i="4"/>
  <c r="N51" i="4"/>
  <c r="N21" i="4"/>
  <c r="N43" i="4"/>
  <c r="N55" i="4"/>
  <c r="P55" i="4" s="1"/>
  <c r="N56" i="4"/>
  <c r="P56" i="4" s="1"/>
  <c r="N12" i="4"/>
  <c r="P12" i="4" s="1"/>
  <c r="N48" i="4"/>
  <c r="P48" i="4" s="1"/>
  <c r="N29" i="4"/>
  <c r="N17" i="4"/>
  <c r="N19" i="4"/>
  <c r="N10" i="4"/>
  <c r="N14" i="4"/>
  <c r="N15" i="4"/>
  <c r="N23" i="4"/>
  <c r="N5" i="4"/>
  <c r="P5" i="4" s="1"/>
  <c r="N42" i="4"/>
  <c r="N61" i="4"/>
  <c r="N72" i="4"/>
  <c r="N73" i="4"/>
  <c r="P73" i="4" s="1"/>
  <c r="N74" i="4"/>
  <c r="P74" i="4" s="1"/>
  <c r="N75" i="4"/>
  <c r="C76" i="4"/>
  <c r="D76" i="4"/>
  <c r="E76" i="4"/>
  <c r="F76" i="4"/>
  <c r="G76" i="4"/>
  <c r="H76" i="4"/>
  <c r="I76" i="4"/>
  <c r="J76" i="4"/>
  <c r="K76" i="4"/>
  <c r="L76" i="4"/>
  <c r="M76" i="4"/>
  <c r="N79" i="4"/>
  <c r="P79" i="4" s="1"/>
  <c r="C80" i="4"/>
  <c r="D80" i="4"/>
  <c r="E80" i="4"/>
  <c r="F80" i="4"/>
  <c r="G80" i="4"/>
  <c r="H80" i="4"/>
  <c r="I80" i="4"/>
  <c r="J80" i="4"/>
  <c r="K80" i="4"/>
  <c r="L80" i="4"/>
  <c r="M80" i="4"/>
  <c r="N46" i="5"/>
  <c r="N10" i="2"/>
  <c r="N11" i="2"/>
  <c r="N7" i="2"/>
  <c r="N27" i="2"/>
  <c r="N41" i="2"/>
  <c r="N17" i="2"/>
  <c r="N37" i="2"/>
  <c r="N12" i="2"/>
  <c r="N21" i="2"/>
  <c r="N51" i="2"/>
  <c r="N13" i="2"/>
  <c r="N32" i="2"/>
  <c r="N28" i="2"/>
  <c r="N5" i="2"/>
  <c r="N53" i="2"/>
  <c r="N14" i="2"/>
  <c r="N48" i="2"/>
  <c r="N57" i="2"/>
  <c r="N54" i="2"/>
  <c r="N55" i="2"/>
  <c r="N43" i="2"/>
  <c r="N29" i="2"/>
  <c r="N38" i="2"/>
  <c r="N44" i="2"/>
  <c r="N18" i="2"/>
  <c r="N33" i="2"/>
  <c r="N15" i="2"/>
  <c r="N36" i="2"/>
  <c r="N45" i="2"/>
  <c r="N23" i="2"/>
  <c r="N19" i="2"/>
  <c r="N34" i="2"/>
  <c r="N39" i="2"/>
  <c r="N59" i="2"/>
  <c r="N6" i="2"/>
  <c r="N30" i="2"/>
  <c r="N61" i="2"/>
  <c r="N56" i="2"/>
  <c r="N62" i="2"/>
  <c r="N47" i="2"/>
  <c r="N8" i="2"/>
  <c r="N63" i="2"/>
  <c r="N26" i="2"/>
  <c r="N64" i="2"/>
  <c r="N60" i="2"/>
  <c r="N70" i="5"/>
  <c r="N74" i="5"/>
  <c r="N72" i="5"/>
  <c r="N73" i="5"/>
  <c r="N71" i="5"/>
  <c r="N78" i="5"/>
  <c r="C75" i="5"/>
  <c r="D75" i="5"/>
  <c r="E75" i="5"/>
  <c r="F75" i="5"/>
  <c r="G75" i="5"/>
  <c r="H75" i="5"/>
  <c r="I75" i="5"/>
  <c r="J75" i="5"/>
  <c r="K75" i="5"/>
  <c r="L75" i="5"/>
  <c r="M75" i="5"/>
  <c r="N67" i="5"/>
  <c r="N68" i="5"/>
  <c r="N46" i="4"/>
  <c r="Q75" i="5"/>
  <c r="M69" i="5"/>
  <c r="L69" i="5"/>
  <c r="K69" i="5"/>
  <c r="J69" i="5"/>
  <c r="I69" i="5"/>
  <c r="H69" i="5"/>
  <c r="G69" i="5"/>
  <c r="F69" i="5"/>
  <c r="E69" i="5"/>
  <c r="D69" i="5"/>
  <c r="C69" i="5"/>
  <c r="N71" i="4"/>
  <c r="M70" i="4"/>
  <c r="L70" i="4"/>
  <c r="K70" i="4"/>
  <c r="J70" i="4"/>
  <c r="I70" i="4"/>
  <c r="H70" i="4"/>
  <c r="G70" i="4"/>
  <c r="F70" i="4"/>
  <c r="E70" i="4"/>
  <c r="D70" i="4"/>
  <c r="C70" i="4"/>
  <c r="N69" i="4"/>
  <c r="N68" i="4"/>
  <c r="N8" i="4"/>
  <c r="N62" i="4"/>
  <c r="N57" i="4"/>
  <c r="N45" i="4"/>
  <c r="N33" i="4"/>
  <c r="N38" i="4"/>
  <c r="P38" i="4" s="1"/>
  <c r="N28" i="4"/>
  <c r="N32" i="4"/>
  <c r="P32" i="4" s="1"/>
  <c r="N13" i="4"/>
  <c r="N41" i="4"/>
  <c r="N7" i="4"/>
  <c r="N11" i="4"/>
  <c r="P11" i="4" s="1"/>
  <c r="N22" i="4"/>
  <c r="N36" i="4"/>
  <c r="N8" i="5"/>
  <c r="N36" i="5"/>
  <c r="N10" i="5"/>
  <c r="N22" i="5"/>
  <c r="N23" i="5"/>
  <c r="N11" i="5"/>
  <c r="N7" i="5"/>
  <c r="N27" i="5"/>
  <c r="N41" i="5"/>
  <c r="N50" i="5"/>
  <c r="N17" i="5"/>
  <c r="N37" i="5"/>
  <c r="N12" i="5"/>
  <c r="N21" i="5"/>
  <c r="N19" i="5"/>
  <c r="N51" i="5"/>
  <c r="N13" i="5"/>
  <c r="N32" i="5"/>
  <c r="N28" i="5"/>
  <c r="N4" i="5"/>
  <c r="N5" i="5"/>
  <c r="N53" i="5"/>
  <c r="N14" i="5"/>
  <c r="N48" i="5"/>
  <c r="N57" i="5"/>
  <c r="N54" i="5"/>
  <c r="N55" i="5"/>
  <c r="N42" i="5"/>
  <c r="N43" i="5"/>
  <c r="N29" i="5"/>
  <c r="N39" i="5"/>
  <c r="N38" i="5"/>
  <c r="N44" i="5"/>
  <c r="N59" i="5"/>
  <c r="N18" i="5"/>
  <c r="N60" i="5"/>
  <c r="N33" i="5"/>
  <c r="N56" i="5"/>
  <c r="N15" i="5"/>
  <c r="N45" i="5"/>
  <c r="N34" i="5"/>
  <c r="N6" i="5"/>
  <c r="N30" i="5"/>
  <c r="N61" i="5"/>
  <c r="N63" i="5"/>
  <c r="N47" i="5"/>
  <c r="N62" i="5"/>
  <c r="N26" i="5"/>
  <c r="N25" i="5"/>
  <c r="N50" i="2"/>
  <c r="N42" i="2"/>
  <c r="C79" i="5"/>
  <c r="D79" i="5"/>
  <c r="E79" i="5"/>
  <c r="F79" i="5"/>
  <c r="G79" i="5"/>
  <c r="H79" i="5"/>
  <c r="I79" i="5"/>
  <c r="J79" i="5"/>
  <c r="K79" i="5"/>
  <c r="L79" i="5"/>
  <c r="M79" i="5"/>
  <c r="Q79" i="5"/>
  <c r="N66" i="2" l="1"/>
  <c r="N80" i="2"/>
  <c r="P60" i="4"/>
  <c r="P19" i="5"/>
  <c r="P19" i="4"/>
  <c r="R39" i="5"/>
  <c r="P39" i="4"/>
  <c r="R27" i="5"/>
  <c r="P27" i="4"/>
  <c r="P58" i="4"/>
  <c r="P44" i="4"/>
  <c r="P17" i="4"/>
  <c r="P57" i="4"/>
  <c r="P47" i="4"/>
  <c r="P28" i="4"/>
  <c r="P53" i="5"/>
  <c r="R45" i="5"/>
  <c r="P45" i="4"/>
  <c r="R43" i="5"/>
  <c r="P43" i="4"/>
  <c r="R15" i="5"/>
  <c r="P15" i="4"/>
  <c r="R29" i="5"/>
  <c r="P29" i="4"/>
  <c r="R61" i="5"/>
  <c r="P62" i="4"/>
  <c r="P75" i="4"/>
  <c r="P36" i="4"/>
  <c r="P21" i="4"/>
  <c r="P30" i="4"/>
  <c r="P22" i="4"/>
  <c r="R71" i="5"/>
  <c r="P72" i="4"/>
  <c r="P7" i="4"/>
  <c r="P42" i="4"/>
  <c r="R51" i="5"/>
  <c r="P51" i="4"/>
  <c r="R14" i="5"/>
  <c r="P14" i="4"/>
  <c r="P61" i="4"/>
  <c r="P34" i="5"/>
  <c r="P34" i="4"/>
  <c r="R26" i="5"/>
  <c r="P26" i="4"/>
  <c r="P10" i="4"/>
  <c r="P33" i="4"/>
  <c r="P71" i="4"/>
  <c r="R8" i="5"/>
  <c r="P8" i="4"/>
  <c r="P68" i="4"/>
  <c r="R68" i="5"/>
  <c r="P69" i="4"/>
  <c r="P41" i="4"/>
  <c r="R46" i="5"/>
  <c r="P46" i="4"/>
  <c r="P13" i="4"/>
  <c r="P23" i="4"/>
  <c r="P37" i="4"/>
  <c r="R55" i="5"/>
  <c r="R72" i="5"/>
  <c r="P63" i="5"/>
  <c r="N80" i="4"/>
  <c r="P80" i="4" s="1"/>
  <c r="R48" i="5"/>
  <c r="R38" i="5"/>
  <c r="R25" i="5"/>
  <c r="R18" i="5"/>
  <c r="R12" i="5"/>
  <c r="R6" i="5"/>
  <c r="R5" i="5"/>
  <c r="N76" i="4"/>
  <c r="P76" i="4" s="1"/>
  <c r="E81" i="4"/>
  <c r="E82" i="4" s="1"/>
  <c r="F81" i="4"/>
  <c r="I80" i="5"/>
  <c r="N79" i="5"/>
  <c r="Q80" i="5"/>
  <c r="N75" i="5"/>
  <c r="E80" i="5"/>
  <c r="G80" i="5"/>
  <c r="H80" i="5"/>
  <c r="J80" i="5"/>
  <c r="F80" i="5"/>
  <c r="C80" i="5"/>
  <c r="M80" i="5"/>
  <c r="K80" i="5"/>
  <c r="L80" i="5"/>
  <c r="P50" i="5"/>
  <c r="M81" i="4"/>
  <c r="M82" i="4" s="1"/>
  <c r="G81" i="4"/>
  <c r="G82" i="4" s="1"/>
  <c r="D81" i="4"/>
  <c r="D82" i="4" s="1"/>
  <c r="L81" i="4"/>
  <c r="L82" i="4" s="1"/>
  <c r="I81" i="4"/>
  <c r="H81" i="4"/>
  <c r="C81" i="4"/>
  <c r="K81" i="4"/>
  <c r="K82" i="4" s="1"/>
  <c r="J81" i="4"/>
  <c r="N70" i="4"/>
  <c r="P70" i="4" s="1"/>
  <c r="N69" i="5"/>
  <c r="D80" i="5"/>
  <c r="J82" i="4" l="1"/>
  <c r="R53" i="5"/>
  <c r="R19" i="5"/>
  <c r="C82" i="4"/>
  <c r="P29" i="5"/>
  <c r="P15" i="5"/>
  <c r="H82" i="4"/>
  <c r="I82" i="4"/>
  <c r="F82" i="4"/>
  <c r="P55" i="5"/>
  <c r="P72" i="5"/>
  <c r="R63" i="5"/>
  <c r="P25" i="5"/>
  <c r="P12" i="5"/>
  <c r="P18" i="5"/>
  <c r="N81" i="4"/>
  <c r="P71" i="5"/>
  <c r="P5" i="5"/>
  <c r="P39" i="5"/>
  <c r="P26" i="5"/>
  <c r="N80" i="5"/>
  <c r="P38" i="5"/>
  <c r="R34" i="5"/>
  <c r="P61" i="5"/>
  <c r="P46" i="5"/>
  <c r="P6" i="5"/>
  <c r="R50" i="5"/>
  <c r="P14" i="5"/>
  <c r="P43" i="5"/>
  <c r="P48" i="5"/>
  <c r="R10" i="5"/>
  <c r="P10" i="5"/>
  <c r="P57" i="5"/>
  <c r="R57" i="5"/>
  <c r="P8" i="5"/>
  <c r="P73" i="5"/>
  <c r="R73" i="5"/>
  <c r="P47" i="5"/>
  <c r="R47" i="5"/>
  <c r="P45" i="5"/>
  <c r="R44" i="5"/>
  <c r="P44" i="5"/>
  <c r="P32" i="5"/>
  <c r="R32" i="5"/>
  <c r="P51" i="5"/>
  <c r="R41" i="5"/>
  <c r="P41" i="5"/>
  <c r="P27" i="5"/>
  <c r="R66" i="5"/>
  <c r="R11" i="5"/>
  <c r="P11" i="5"/>
  <c r="P54" i="5"/>
  <c r="R54" i="5"/>
  <c r="R42" i="5"/>
  <c r="P42" i="5"/>
  <c r="P78" i="5"/>
  <c r="R78" i="5"/>
  <c r="P68" i="5"/>
  <c r="R13" i="5"/>
  <c r="P13" i="5"/>
  <c r="P56" i="5"/>
  <c r="R56" i="5"/>
  <c r="R4" i="5"/>
  <c r="P4" i="5"/>
  <c r="P59" i="5"/>
  <c r="R59" i="5"/>
  <c r="R70" i="5"/>
  <c r="O75" i="5"/>
  <c r="P70" i="5"/>
  <c r="R60" i="5"/>
  <c r="P60" i="5"/>
  <c r="R22" i="5"/>
  <c r="P22" i="5"/>
  <c r="R30" i="5"/>
  <c r="P30" i="5"/>
  <c r="R67" i="5"/>
  <c r="R69" i="5"/>
  <c r="P67" i="5"/>
  <c r="R33" i="5"/>
  <c r="P33" i="5"/>
  <c r="O79" i="5"/>
  <c r="P36" i="5"/>
  <c r="R36" i="5"/>
  <c r="R37" i="5"/>
  <c r="P37" i="5"/>
  <c r="R17" i="5"/>
  <c r="P17" i="5"/>
  <c r="R28" i="5"/>
  <c r="P28" i="5"/>
  <c r="P74" i="5"/>
  <c r="R74" i="5"/>
  <c r="R62" i="5"/>
  <c r="P62" i="5"/>
  <c r="P21" i="5"/>
  <c r="R21" i="5"/>
  <c r="R7" i="5"/>
  <c r="P7" i="5"/>
  <c r="P23" i="5"/>
  <c r="R23" i="5"/>
  <c r="N82" i="4" l="1"/>
  <c r="P82" i="4" s="1"/>
  <c r="P81" i="4"/>
  <c r="P66" i="5"/>
  <c r="R79" i="5"/>
  <c r="P79" i="5"/>
  <c r="P75" i="5"/>
  <c r="R75" i="5"/>
  <c r="O80" i="5"/>
  <c r="P69" i="5"/>
  <c r="R80" i="5" l="1"/>
  <c r="P80" i="5"/>
</calcChain>
</file>

<file path=xl/sharedStrings.xml><?xml version="1.0" encoding="utf-8"?>
<sst xmlns="http://schemas.openxmlformats.org/spreadsheetml/2006/main" count="491" uniqueCount="194">
  <si>
    <t>Index</t>
  </si>
  <si>
    <t>Description</t>
  </si>
  <si>
    <t>Country</t>
  </si>
  <si>
    <t>8a</t>
  </si>
  <si>
    <t>8b</t>
  </si>
  <si>
    <t>8c</t>
  </si>
  <si>
    <t>N/A</t>
  </si>
  <si>
    <t>England</t>
  </si>
  <si>
    <t>Brighton and Sussex University Hospitals NHS Trust</t>
  </si>
  <si>
    <t>Cambridge University Hospitals NHS Foundation Trust</t>
  </si>
  <si>
    <t>East and North Hertfordshire NHS Trust</t>
  </si>
  <si>
    <t>Gloucestershire Hospitals NHS Foundation Trust</t>
  </si>
  <si>
    <t>Imperial College Healthcare NHS Trust</t>
  </si>
  <si>
    <t>Lancashire Teaching Hospitals NHS Foundation Trust</t>
  </si>
  <si>
    <t>Maidstone and Tunbridge Wells NHS Trust</t>
  </si>
  <si>
    <t>Norfolk and Norwich University Hospitals NHS Foundation Trust</t>
  </si>
  <si>
    <t>North Middlesex University Hospital NHS Trust</t>
  </si>
  <si>
    <t>Northampton General Hospital NHS Trust</t>
  </si>
  <si>
    <t>Nottingham University Hospitals NHS Trust</t>
  </si>
  <si>
    <t>Royal Berkshire NHS Foundation Trust</t>
  </si>
  <si>
    <t>Royal Cornwall Hospitals NHS Trust</t>
  </si>
  <si>
    <t>Royal Devon and Exeter NHS Foundation Trust</t>
  </si>
  <si>
    <t>Sheffield Teaching Hospitals NHS Foundation Trust</t>
  </si>
  <si>
    <t>South Tees Hospitals NHS Foundation Trust</t>
  </si>
  <si>
    <t>Southend University Hospital NHS Foundation Trust</t>
  </si>
  <si>
    <t>United Lincolnshire Hospitals NHS Trust</t>
  </si>
  <si>
    <t>University College London Hospitals NHS Foundation Trust</t>
  </si>
  <si>
    <t>University Hospitals Coventry and Warwickshire NHS Trust</t>
  </si>
  <si>
    <t>University Hospitals of Leicester NHS Trust</t>
  </si>
  <si>
    <t>N Ireland</t>
  </si>
  <si>
    <t>Scotland</t>
  </si>
  <si>
    <t>NHS Grampian</t>
  </si>
  <si>
    <t>NHS Highland</t>
  </si>
  <si>
    <t>NHS Lothian</t>
  </si>
  <si>
    <t>NHS Tayside</t>
  </si>
  <si>
    <t>Wales</t>
  </si>
  <si>
    <t>Velindre NHS Trust</t>
  </si>
  <si>
    <t>8d</t>
  </si>
  <si>
    <t>Vacant WTE</t>
  </si>
  <si>
    <t>Guy's and St Thomas' NHS Foundation Trust</t>
  </si>
  <si>
    <t>Three month vacancy figures WTE</t>
  </si>
  <si>
    <t>Vacancy rate</t>
  </si>
  <si>
    <t>Three month vacancy rate</t>
  </si>
  <si>
    <t>Betsi Cadwaladr University Health Board</t>
  </si>
  <si>
    <t>Belfast Health and Social Care Trust</t>
  </si>
  <si>
    <t>Barts Health NHS Trust</t>
  </si>
  <si>
    <t>University Hospitals Birmingham NHS Foundation Trust</t>
  </si>
  <si>
    <t>University Hospital Southampton NHS Foundation Trust</t>
  </si>
  <si>
    <t>Barking, Havering and Redbridge University Hospitals NHS Trust</t>
  </si>
  <si>
    <t>Royal Free London NHS Foundation Trust</t>
  </si>
  <si>
    <t>Royal Surrey County Hospital NHS Foundation Trust</t>
  </si>
  <si>
    <t>NHS Greater Glasgow and Clyde</t>
  </si>
  <si>
    <t>Hampshire Hospitals NHS Foundation Trust</t>
  </si>
  <si>
    <t>Worcestershire Acute Hospitals NHS Trust</t>
  </si>
  <si>
    <t>Torbay and South Devon NHS Foundation Trust</t>
  </si>
  <si>
    <t>University Hospitals of North Midlands NHS Trust</t>
  </si>
  <si>
    <t>Oxford University Hospitals NHS Foundation Trust</t>
  </si>
  <si>
    <t>Royal United Hospitals Bath NHS Foundation Trust</t>
  </si>
  <si>
    <t>The Christie NHS Foundation Trust</t>
  </si>
  <si>
    <t>The Clatterbridge Cancer Centre NHS Foundation Trust</t>
  </si>
  <si>
    <t>The Newcastle Upon Tyne Hospitals NHS Foundation Trust</t>
  </si>
  <si>
    <t>The Royal Marsden NHS Foundation Trust</t>
  </si>
  <si>
    <t>The Royal Wolverhampton NHS Trust</t>
  </si>
  <si>
    <t>The Shrewsbury and Telford Hospital NHS Trust</t>
  </si>
  <si>
    <t>North West Anglia NHS Foundation Trust</t>
  </si>
  <si>
    <t>The Leeds Teaching Hospitals NHS Trust</t>
  </si>
  <si>
    <t>University Hospitals of Derby and Burton NHS Foundation Trust</t>
  </si>
  <si>
    <t>East Suffolk and North Essex NHS Foundation Trust (Colchester Hospital)</t>
  </si>
  <si>
    <t>East Suffolk and North Essex NHS Foundation Trust (Ipswich Hospital)</t>
  </si>
  <si>
    <t>Trustees of The London Clinic</t>
  </si>
  <si>
    <t>Aspen Healthcare</t>
  </si>
  <si>
    <t>Western Health and Social Care Trust</t>
  </si>
  <si>
    <t>Hull University Teaching Hospitals NHS Trust</t>
  </si>
  <si>
    <t>Swansea Bay University Health Board</t>
  </si>
  <si>
    <t>HCA Healthcare UK (The Christie Private Care)</t>
  </si>
  <si>
    <t>HCA Healthcare UK (The Harley Street Clinic)</t>
  </si>
  <si>
    <t>HCA Healthcare UK (The London Radiotherapy Centre at Guy's Hospital and HCA Healthcare UK at UCH)</t>
  </si>
  <si>
    <t>North Cumbria Integrated Care NHS Foundation Trust</t>
  </si>
  <si>
    <t>University Hospitals Plymouth NHS Trust</t>
  </si>
  <si>
    <t>University Hospitals Dorset NHS Foundation Trust</t>
  </si>
  <si>
    <t>Somerset NHS Foundation Trust</t>
  </si>
  <si>
    <t>University Hospitals Bristol and Weston NHS Foundation Trust</t>
  </si>
  <si>
    <t>Network: East Midlands subtotal</t>
  </si>
  <si>
    <t>Network: East of Englands subtotal</t>
  </si>
  <si>
    <t>Network: Humber etc / West Yorkshire / South Yorkshire etc subtotal</t>
  </si>
  <si>
    <t>Network: Lancashire etc / Greater Manchester / Cheshire etc subtotal</t>
  </si>
  <si>
    <t>Network: North Central and North East London subtotal</t>
  </si>
  <si>
    <t>Network: North East and Cumbria subtotal</t>
  </si>
  <si>
    <t>Network: North West and South West London / Surrey etc subtotal</t>
  </si>
  <si>
    <t>Network: Peninsula / Somerset etc subtotal</t>
  </si>
  <si>
    <t>Network: South East London / Kent and Medway subtotal</t>
  </si>
  <si>
    <t>Network: Thames Valley / Wessex subtotal</t>
  </si>
  <si>
    <t>Network: West Midlands subtotal</t>
  </si>
  <si>
    <t>England total</t>
  </si>
  <si>
    <t>N Ireland total</t>
  </si>
  <si>
    <t>Scotland total</t>
  </si>
  <si>
    <t>Wales total</t>
  </si>
  <si>
    <t>Grand total</t>
  </si>
  <si>
    <t>This spreadsheet provides details of the key figures underpinning the report. The index below lists the contents of each tab in this spreadsheet.</t>
  </si>
  <si>
    <t>Total WTE</t>
  </si>
  <si>
    <t>RT provider (health board / trust)                         Agenda for Change band:</t>
  </si>
  <si>
    <t>GenesisCare</t>
  </si>
  <si>
    <t>AfC band</t>
  </si>
  <si>
    <t>https://www.sor.org/learning-advice/professional-body-guidance-and-publications/documents-and-publications/reports-and-surveys?searchTerm=radiotherapy&amp;sort=Newest</t>
  </si>
  <si>
    <t>Published by the College of Radiographers (CoR) at:</t>
  </si>
  <si>
    <t>Portsmouth Hospitals University NHS Trust</t>
  </si>
  <si>
    <t>CoR radiotherapy radiographic workforce UK census - 1 November 2021</t>
  </si>
  <si>
    <t>This spreadsheet accompanies the report "Radiotherapy radiographic workforce 2021 UK census"</t>
  </si>
  <si>
    <t>NHS England</t>
  </si>
  <si>
    <t>NHS England total</t>
  </si>
  <si>
    <t>NHS N Ireland</t>
  </si>
  <si>
    <t>NHS N Ireland total</t>
  </si>
  <si>
    <t>NHS Scotland</t>
  </si>
  <si>
    <t>NHS Scotland total</t>
  </si>
  <si>
    <t>NHS Wales</t>
  </si>
  <si>
    <t>NHS Wales total</t>
  </si>
  <si>
    <t>Rutherford Cancer Centres (North West)</t>
  </si>
  <si>
    <t>Rutherford Cancer Centres (Thames Valley)</t>
  </si>
  <si>
    <t>Rutherford Cancer Centres (Wales)</t>
  </si>
  <si>
    <t>Cells shaded in grey show figures from the 2021 census are not available</t>
  </si>
  <si>
    <t>Rutherford Cancer Centres (Northumberland)</t>
  </si>
  <si>
    <t>NHS UK total</t>
  </si>
  <si>
    <t>NHS UK average</t>
  </si>
  <si>
    <t>Establishment: whole time equivalent</t>
  </si>
  <si>
    <t>Figures shaded in grey are from a previous census as up-to-date figures from the 2021 census are not available</t>
  </si>
  <si>
    <t>non-NHS UK average</t>
  </si>
  <si>
    <t>non-NHS</t>
  </si>
  <si>
    <t>2021 total</t>
  </si>
  <si>
    <t>2020 figure</t>
  </si>
  <si>
    <t>2021 change from 2020 census</t>
  </si>
  <si>
    <t>Note: The inclusion of clinical support workers for the first time in 2021 affects comparisons with previous year’s data. However, the effect is judged to be small.</t>
  </si>
  <si>
    <t>Now merged with University Hospitals Southampton NHS Foundation Trust</t>
  </si>
  <si>
    <t>NHS England average</t>
  </si>
  <si>
    <t>NHS N Ireland average</t>
  </si>
  <si>
    <t>NHS Scotland average</t>
  </si>
  <si>
    <t>NHS Wales average</t>
  </si>
  <si>
    <t>Staff in post (headcount)</t>
  </si>
  <si>
    <t>Staff in post (WTE)</t>
  </si>
  <si>
    <t>Staff in post (Headcount)</t>
  </si>
  <si>
    <t>Staff in post (WTE) / Staff in post (Headcount)</t>
  </si>
  <si>
    <t>Band 3</t>
  </si>
  <si>
    <t>Band 4</t>
  </si>
  <si>
    <t>Band 5</t>
  </si>
  <si>
    <t>Band 6</t>
  </si>
  <si>
    <t>Band 7</t>
  </si>
  <si>
    <t>Band 8a</t>
  </si>
  <si>
    <t>Band 8b</t>
  </si>
  <si>
    <t>Band 8c</t>
  </si>
  <si>
    <t>Band 8d</t>
  </si>
  <si>
    <t>Band N/A</t>
  </si>
  <si>
    <t>Band 7 continued</t>
  </si>
  <si>
    <t>Job titles (number of providers using job title in brackets)</t>
  </si>
  <si>
    <t>Band 8a continued</t>
  </si>
  <si>
    <t>therapeutic radiographer (15), lead radiographer (9), consultant radiographer (7), superintendent radiographer (7), technical lead (5), consultant therapeutic radiographer (3), expert practitioner (3), lead therapeutic radiographer (3), operational manager (3), pre-treatment superintendent (3), principal radiographer (3), principal therapeutic radiographer (3), technical lead radiographer (3), treatment superintendent (3), deputy manager (2), deputy radiotherapy manager (2), operational lead radiographer (2), quality manager (2), radiotherapy operational lead (2), radiotherapy operations manager (2), review radiographer (2), trainee consultant radiographer (2), advanced clinical practitioner (1), breast advanced practitioner (1), clinical co-ordinator (1), clinical lead - radiotherapy (1), clinical lead radiographer (1), clinical operational manager (1), clinical operations manager (1), clinical quality lead radiographer (1), clinical site specialist radiographer (1), clinical specialist / urology lead specialist radiographer (1), clinical technical lead radiographer (1), consultant breast radiographer (1), consultant head and neck radiographer (1), consultant palliative radiographer  (1), consultant prostate trainee radiographer  (1), consultant radiographer breast (1), consultant radiographer urology (1), consultant radiotherapy radiographer (1), consultant therapeutic radiographer practitioner (1), deputy radiotherapy service manager (1), development lead superintendent (1), expert practitioner radiotherapy (1), governance lead (1), imaging specialist (1), late effects lead radiographer (1), lead dosimetrist (1), lead site specialist radiographer (1),</t>
  </si>
  <si>
    <t xml:space="preserve">radiotherapy assistant (3), clinical assistant (1), clinical support worker (1), health care support worker (1), patient access co-ordinator (1), pre-treatment support worker (1), radiotherapy helper (1), radiotherapy support worker (1), senior radiographer assistant (1), </t>
  </si>
  <si>
    <t>assistant practitioner (20), radiotherapy assistant (6), radiotherapy assistant practitioner (4), accessibility co-ordinator (1), assistant practitioner - radiotherapy (1), cancer support worker HNA (1), personal assistant (1)</t>
  </si>
  <si>
    <t>therapeutic radiographer (44), therapy radiographer (9), band 5 therapeutic radiographer (4), radiotherapy practitioner (3), band 5 radiographer (2), radiographer (2), band 5 therapy radiographer (1), dosimetrist (1), linked grade therapeutic radiographer (1), Macmillan information and support radiographer (1), radiotherapy practitioner radiographer (1), therapeutic practitioner (1), therapy practitioner (1)</t>
  </si>
  <si>
    <t>therapeutic radiographer (23), advanced practitioner (20), team leader (17), review radiographer (11), specialist radiographer (7), quality assurance radiographer (4), superintendent radiographer (4), team lead (4), treatment superintendent (4), advanced practitioner therapeutic radiographer (3), clinical specialist (3), practice educator (3), pre-treatment superintendent (3), SABR radiographer (3), senior therapeutic radiographer (3), therapy radiographer (3), advanced practitioner: radiotherapy review (2), clinical specialist radiographer (2), lead review radiographer (2), Macmillan specialist (2), pre-treatment superintendent radiographer (2), radiotherapy advanced practitioner (2), radiotherapy team leader (2), team lead radiographer (2), advanced (enhanced) practitioners (1), advanced clinical practitioner therapeutic radiographer (1), advanced imaging lead (1), advanced practitioner - late effects service lead (1), advanced practitioner / team leader (1), advanced practitioner breast specialist (1), advanced practitioner gynae / brachytherapy (1), advanced practitioner IGRT (1), advanced practitioner lower GI (1), advanced practitioner lymphedema (1), advanced practitioner review radiographer (1), advanced practitioner technical development (1), advanced practitioner therapeutic radiographer (site specialist) (1), advanced practitioner, CT (1), advanced practitioner: breast (1), advanced practitioner: neuro-oncology (1), advanced practitioner/senior radiographer (1), advanced therapeutic radiographer (1), band 7 advanced practitioner (1), band 7 radiographer (1), band 7 senior therapeutic radiographer (1), band 7 specialist radiographer (1), band 7 therapy radiographer (1), brachytherapy radiographer (1), clinical educator radiographer (1), clinical trials radiographer (1), clinical tutor (1), CT superintendent (1), deputy lead radiographer (1), deputy principal radiographer (1), deputy radiotherapy ops manager (1), dosimetrist (1), head and neck specialist radiographer (1)</t>
  </si>
  <si>
    <t>radiotherapy services manager (11), head of radiotherapy (9), radiotherapy service manager (9), consultant radiographer (7), therapeutic radiographer (7), radiotherapy manager (6), consultant therapeutic radiographer (4), operational lead (4), consultant breast radiographer (3), deputy head of radiotherapy (3), head of therapeutic radiography (3), deputy head of radiotherapy services (2), breast consultant radiographer (1), consultant lung radiographer (1), consultant neuro radiographer (1), consultant palliative radiographer (1), consultant radiographer / deputy head of radiotherapy services (1), deputy radiotherapy manager (1), deputy radiotherapy services manager (1), head of therapy radiography (1), lead therapy radiographer (1), Macmillan consultant radiographer (late effects)  (1), Macmillan consultant radiographer (palliative radiotherapy) (1), operational lead radiographer (1), operational lead superintendent radiographer (1), senior manager radiation services (1), therapeutic radiographer - operational lead (1), therapeutic radiographer - radiotherapy operational manager (1)</t>
  </si>
  <si>
    <t>lung/SABR/IGRT lead radiographer (1), molecular radiotherapy manager (1), operational lead therapeutic radiographer (1), operational manager - brachytherapy (1), operational manager - pre-treatment (1), operational manager - treatment (1), operational superintendent radiographer (1), palliative advanced practice specialist radiographer (1), planning and pre-treatment operational lead (1), practice development radiographer (1), pre-treatment clinical lead (1), pre-treatment lead radiographer (1), pre-treatment section manager (1), principal clinical researcher - radiography (1), principal dosimetrist (1), principal superintendent (1), professional development therapeutic radiographer (1), quality and safety superintendent (1), quality assurance therapeutic radiographer (1), quality, risk and governance radiographer (1), radiotherapy clinical lead (1), radiotherapy governance manager (1), radiotherapy ops manager (1), radiotherapy quality manager (1), radiotherapy research + innovation lead radiographer (1), radiotherapy superintendent (1), research radiographer (1), specialist therapeutic radiographer (1), superintendent therapeutic radiographer (1), technical lead radiographer brachytherapy (1), technical lead radiographer cyberknife (1), technical lead radiographer pre-treatment (1), technical lead radiographer treatment (1), technical lead superintendent (1), therapeutic radiographer - section lead (1), therapeutic radiographer - superintendent (1), trainee consultant therapeutic radiographer (1), trainee consultant urology radiographer (1), treatment delivery superintendent (1), treatment expert practitioner (1), treatment floor superintendent radiographer (1), treatment lead radiographer (1), treatment section manager (1)</t>
  </si>
  <si>
    <t>head of radiotherapy (8), radiotherapy services manager (6), head of radiotherapy services (4), consultant radiographer (3), brachytherapy consultant radiographer (1), clinical oncology services &amp; medical physics manager/head of profession for therapeutic radiography (1), consultant therapeutic radiographer (1), head of radiotherapy services &amp; quality (1), head of therapeutic radiography (1), lead for radiation safety (1), lead therapeutic radiographer and radiotherapy services manager (1), Macmillian consultant therapeutic radiographer (1), professional head of radiotherapy (1), radiotherapy lead manager (1), radiotherapy manager (1), radiotherapy service manager (1)</t>
  </si>
  <si>
    <t>directorate divisional manager (1), head of radiotherapy (therapeutic radiographer) (1)</t>
  </si>
  <si>
    <t>head of radiotherapy (1)</t>
  </si>
  <si>
    <t>radiotherapy support worker (2), clinical assistant (1), clinical support worker (1), radiotherapy assistant (1), radiotherapy clinical assistant (1)</t>
  </si>
  <si>
    <t xml:space="preserve">assistant practitioner (5), apprentice radiotherapy assistant practitioner (1), cancer support worker (1), personal assistant (1), trainee/assistant practitioner (1), </t>
  </si>
  <si>
    <t>therapeutic radiographer (34), band 5 therapeutic radiographer (4), therapy radiographer (3), band 5 radiographer (2), radiotherapy practitioner (2), dosimetrist (1), radiographer (1), radiotherapy practitioner radiographer (1), therapeutic practitioner (1), therapy practitioner (1)</t>
  </si>
  <si>
    <t>therapeutic radiographer (25), senior therapeutic radiographer (11), therapy radiographer (5), senior therapy radiographer (5), senior radiographer (3), band 6 radiographer (2), band 6 therapeutic radiographer (2), specialist therapeutic radiographer (2), team leader (2), advanced practitioner (1), advanced practitioner therapeutic radiographer (1), band 6 senior therapeutic radiographer (1), linked grade therapeutic radiographer (1), planning radiographer (1), radiotherapy practitioner (1), radiotherapy specialist practitioner radiographer (1), senior II therapeutic radiographer (1), senior radiotherapy practitioner (1), senior therapeutic practitioner (1), senior therapy practitioner (1), specialist practitioner (1), team leader therapeutic radiographer (1), therapeutic practitioner (1)</t>
  </si>
  <si>
    <t>therapeutic radiographer (39), senior therapeutic radiographer (17), therapy radiographer (8), senior radiographer (6), senior therapy radiographer (6), team leader (5), band 6 therapeutic radiographer (4), band 6 radiographer (2), radiotherapy practitioner (2), senior radiotherapy practitioner (2), specialist practitioner (2), specialist therapeutic radiographer (2), team leader therapeutic radiographer (2), advanced practitioner (1), advanced practitioner therapeutic radiographer (1), band 6 senior therapeutic radiographer (1), band 6 therapy radiographer (1), brachytherapy radiographer (1), deputy team leader treatment/pre-treatment (1), dosimetrist (1), linked grade therapeutic radiographer (1), lymphoedema practitioner (1), Macmillan information and support radiographer (1), mould room manager (1), planning radiographer (1), pre treatment specialist therapeutic radiographer (1), QMS radiographer (1), radiotherapy specialist practitioner radiographer (1), radiotherapy team leader (1), review radiographer (1), senior 2 radiographer  (1), senior dosimetrist (1), senior II therapeutic radiographer (1), senior therapeutic practitioner (1), senior therapy practitioner (1), specialist radiographer (1), therapeutic practitioner (1), therapeutic radiographer - senior (1)</t>
  </si>
  <si>
    <t>IGRT lead radiographer (1), IGRT radiographer (1), lead planning radiographer (1), lead planning therapeutic radiographer (1), lead pre-treatment therapeutic radiographer (1), lead radiographer (pre treatment, treatment and orthovoltage) (1), lead radiotherapy review radiographer (1), lead research radiographer (1), lead review therapeutic radiographer (1), lead SABR radiographer (1), lead treatment therapeutic radiographer (1), lung specialist radiographer (1), Macmillan radiotherapy specialist review radiographer (1), Macmillan review radiographer (1), Macmillan specialist therapeutic radiographer (1), MOSAIQ information and support (1), MOSAIQ radiographer (1), neuro-oncology specialist radiographer (1), NMP review radiographer (1), paediatric specialist radiographer (1), planning radiographer (1), pre-treatment specialist radiographer (1), pre-treatment team leader (1), quality and governance lead therapeutic radiographer (1), quality assurance manager (1), quality improvement radiographer (1), radiographer manager (1), radiotherapy advanced practitioner radiographer (1), radiotherapy pre treatment advanced practitioner (1), radiotherapy review specialist (1), scheduling superintendent (1), section lead therapeutic radiographer (1), senior 1 radiographer (1), senior I therapeutic radiographer (1), senior radiographer (1), senior radiotherapist (1), site specialist radiographer (1), specialist gynaecological radiographer (1), specialist head and neck radiographer (1), specialist therapeutic radiographer (1), superintendent dosimetrist (1), team leader - brachytherapy (1), team leader - pre-treatment (1), team leader - treatment (1), team leader radiographer (1), team leader therapy radiographer (1), team leader/information and support radiographer (1), technical superintendent radiographer (1), therapeutic radiographer - team leader (1), therapeutic radiographer advanced practice (1), therapeutic radiographers - team leader (1), trainee advanced clinical practitioner (1), training and education radiographer (1), treatment review radiographer (1), treatment specialist radiographer (1), treatment team leader (1)</t>
  </si>
  <si>
    <t xml:space="preserve">therapeutic radiographer (14), team leader (10), advanced practitioner (7), advanced practitioner therapeutic radiographer (2), senior therapeutic radiographer (2), team leader radiographer (2), advanced (enhanced) practice radiographer (1), advanced practitioner therapeutic radiographer (site specialist) (1), advanced practitioner: radiotherapy review (1), IGRT radiographer (1), pre-treatment team leader (1), quality assurance therapeutic radiographer (1), radiotherapy advanced practitioner (1), radiotherapy advanced practitioner radiographer (1), radiotherapy team leader (1), SABR radiographer (1), senior I therapeutic radiographer (1), senior therapeutic practitioner (1), senior therapy practitioner (1), senior therapy radiographer (1), specialist radiographer (1), team leader therapeutic radiographer (1), team leader therapy radiographer (1), therapeutic practitioner (1), therapeutic radiographer - team leader (1), treatment team leader (1), </t>
  </si>
  <si>
    <t>radiotherapy services manager (3), consultant radiographer (2), breast consultant radiographer (1), consultant therapeutic radiographer (1), deputy head of radiotherapy (1), head of therapeutic radiography (1), radiotherapy manager (1), radiotherapy service manager (1), therapeutic radiographer - operational lead (1)</t>
  </si>
  <si>
    <t>superintendent radiographer (4), therapeutic radiographer (4), expert practitioner (2), operational manager (2), advanced/expert practitioner (1), clinical co-ordinator (1), clinical site specialist radiographer (1), consultant radiotherapy radiographer (breast) (1), consultant therapeutic radiographer (1), deputy radiotherapy manager (1), lead radiographer (1), operational superintendent therapeutic radiographer (1), pre-treatment superintendent (1), principal radiographer (1), principal superintendent radiographer (1), radiotherapy operational lead (1), radiotherapy operational manager (1), therapeutic radiographer - section lead (1), treatment expert practitioner (1), treatment superintendent radiographer (1)</t>
  </si>
  <si>
    <t>radiotherapy services manager (2), consultant radiographer (1), head of radiotherapy (1), professional head of radiotherapy (1), radiotherapy manager (1)</t>
  </si>
  <si>
    <t>Job titles reporting vacancies (number of providers reporting three-month vacancy in job title in brackets)</t>
  </si>
  <si>
    <t>Job titles reporting vacancies (number of providers reporting current vacancy in job title in brackets)</t>
  </si>
  <si>
    <t>radiotherapy support worker (2), clinical support worker (1)</t>
  </si>
  <si>
    <t>assistant practitioner (2), trainee/assistant practitioner (1)</t>
  </si>
  <si>
    <t xml:space="preserve">therapeutic radiographer (23), therapy radiographer (3), band 5 radiographer (2), band 5 therapeutic radiographer (2), radiographer (2), dosimetrist (1), radiotherapy practitioner (1), therapeutic practitioner (1), therapy practitioner (1), </t>
  </si>
  <si>
    <t>therapeutic radiographer (12), senior therapeutic radiographer (5), senior radiographer (4), senior therapy radiographer (2), specialist therapeutic radiographer (2), therapy radiographer (2), band 6 radiographer (1), planning radiographer (1), senior radiotherapy practitioner (1), senior therapeutic practitioner (1), senior therapy practitioner (1), team leader (1)</t>
  </si>
  <si>
    <t>therapeutic radiographer (8), advanced practitioner (5), team leader (5), advanced practitioner therapeutic radiographer (2), senior therapeutic radiographer (2), advanced (enhanced) practice radiographer (1), advanced practitioner therapeutic radiographer (site specialist) (1), advanced practitioner: radiotherapy review (1), pre-treatment team leader (1), quality assurance radiographer (1), SABR lead advanced practitioner (1), senior therapeutic practitioner (1), senior therapy practitioner (1), senior therapy radiographer (1), specialist radiographer (1), team leader radiographer (1), treatment team leader (1)</t>
  </si>
  <si>
    <t>superintendent radiographer (3), expert practitioner (2), operational manager (2), therapeutic radiographer (2), advanced/expert practitioner (1), clinical co-ordinator (1), clinical site specialist radiographer (1), consultant radiotherapy radiographer (breast) (1), deputy radiotherapy manager (1), principal radiographer (1), principal superintendent radiographer (1), radiotherapy operational manager (1), treatment expert practitioner (1)</t>
  </si>
  <si>
    <t>consultant therapeutic radiographer (2), radiotherapy service manager (2), radiotherapy services manager (2), deputy head of radiotherapy (1), head of therapeutic radiography (1), radiotherapy manager (1)</t>
  </si>
  <si>
    <t>consultant radiographer (1), head of radiotherapy (1), radiotherapy services manager (1)</t>
  </si>
  <si>
    <t>Job title frequencies</t>
  </si>
  <si>
    <t>1. Establishment: WTE</t>
  </si>
  <si>
    <t>2. Vacancy rate: WTE</t>
  </si>
  <si>
    <t>3. Staff in post: WTE</t>
  </si>
  <si>
    <t>4. Staff in post: headcount</t>
  </si>
  <si>
    <t>Frequency of job titles in use, vacant and vacant for three months by Agenda for Change band</t>
  </si>
  <si>
    <t xml:space="preserve">Total whole time equivalent (WTE) of establishment by Agenda for Change band and radiotherapy provider </t>
  </si>
  <si>
    <t xml:space="preserve">Vacancies (WTE) as a percentage of establishment (WTE) by Agenda for Change band and radiotherapy provider </t>
  </si>
  <si>
    <t xml:space="preserve">Total whole time equivalent (WTE) of staff in post by Agenda for Change band and radiotherapy provider </t>
  </si>
  <si>
    <t xml:space="preserve">Total whole time equivalent (headcount) of staff in post by Agenda for Change band and radiotherapy provider </t>
  </si>
  <si>
    <t>5. Job title frequencies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</si>
</sst>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0">
    <font>
      <sz val="11"/>
      <color theme="1"/>
      <name val="Calibri"/>
      <family val="2"/>
      <scheme val="minor"/>
    </font>
    <font>
      <b/>
      <sz val="11"/>
      <color theme="1"/>
      <name val="Calibri"/>
      <family val="2"/>
      <scheme val="minor"/>
    </font>
    <font>
      <sz val="10"/>
      <name val="Arial"/>
      <family val="2"/>
    </font>
    <font>
      <u/>
      <sz val="10"/>
      <color indexed="12"/>
      <name val="MS Sans Serif"/>
      <family val="2"/>
    </font>
    <font>
      <sz val="11"/>
      <color rgb="FFFF0000"/>
      <name val="Calibri"/>
      <family val="2"/>
      <scheme val="minor"/>
    </font>
    <font>
      <sz val="11"/>
      <name val="Calibri"/>
      <family val="2"/>
      <scheme val="minor"/>
    </font>
    <font>
      <b/>
      <sz val="11"/>
      <name val="Calibri"/>
      <family val="2"/>
      <scheme val="minor"/>
    </font>
    <font>
      <b/>
      <sz val="14"/>
      <name val="Calibri"/>
      <family val="2"/>
      <scheme val="minor"/>
    </font>
    <font>
      <b/>
      <sz val="20"/>
      <name val="Calibri"/>
      <family val="2"/>
      <scheme val="minor"/>
    </font>
    <font>
      <sz val="10"/>
      <name val="Microsoft Sans Serif"/>
      <family val="2"/>
    </font>
    <font>
      <sz val="10"/>
      <name val="Microsoft Sans Serif"/>
      <family val="2"/>
    </font>
    <font>
      <sz val="11"/>
      <color theme="1"/>
      <name val="Calibri"/>
      <family val="2"/>
      <scheme val="minor"/>
    </font>
    <font>
      <u/>
      <sz val="11"/>
      <color theme="11"/>
      <name val="Calibri"/>
      <family val="2"/>
      <scheme val="minor"/>
    </font>
    <font>
      <sz val="11"/>
      <color theme="1"/>
      <name val="Calibri"/>
      <family val="2"/>
    </font>
    <font>
      <b/>
      <sz val="20"/>
      <name val="Calibri"/>
      <family val="2"/>
    </font>
    <font>
      <sz val="11"/>
      <color rgb="FFFF0000"/>
      <name val="Calibri"/>
      <family val="2"/>
    </font>
    <font>
      <b/>
      <sz val="14"/>
      <name val="Calibri"/>
      <family val="2"/>
    </font>
    <font>
      <b/>
      <sz val="11"/>
      <color rgb="FFFF0000"/>
      <name val="Calibri"/>
      <family val="2"/>
    </font>
    <font>
      <sz val="11"/>
      <name val="Calibri"/>
      <family val="2"/>
    </font>
    <font>
      <b/>
      <sz val="11"/>
      <color theme="1"/>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AECFF0"/>
        <bgColor indexed="64"/>
      </patternFill>
    </fill>
    <fill>
      <patternFill patternType="solid">
        <fgColor theme="4" tint="0.79998168889431442"/>
        <bgColor indexed="64"/>
      </patternFill>
    </fill>
  </fills>
  <borders count="44">
    <border>
      <left/>
      <right/>
      <top/>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auto="1"/>
      </right>
      <top style="thin">
        <color indexed="64"/>
      </top>
      <bottom/>
      <diagonal/>
    </border>
    <border>
      <left/>
      <right/>
      <top style="thin">
        <color indexed="8"/>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auto="1"/>
      </bottom>
      <diagonal/>
    </border>
    <border>
      <left/>
      <right/>
      <top/>
      <bottom style="thin">
        <color indexed="64"/>
      </bottom>
      <diagonal/>
    </border>
    <border>
      <left style="thin">
        <color indexed="64"/>
      </left>
      <right/>
      <top/>
      <bottom style="thin">
        <color indexed="64"/>
      </bottom>
      <diagonal/>
    </border>
    <border>
      <left style="thin">
        <color auto="1"/>
      </left>
      <right/>
      <top/>
      <bottom style="thin">
        <color indexed="8"/>
      </bottom>
      <diagonal/>
    </border>
    <border>
      <left style="thin">
        <color auto="1"/>
      </left>
      <right/>
      <top style="thin">
        <color indexed="64"/>
      </top>
      <bottom style="thin">
        <color indexed="8"/>
      </bottom>
      <diagonal/>
    </border>
  </borders>
  <cellStyleXfs count="31">
    <xf numFmtId="0" fontId="0" fillId="0" borderId="0"/>
    <xf numFmtId="0" fontId="2" fillId="0" borderId="0"/>
    <xf numFmtId="0" fontId="3" fillId="0" borderId="0" applyNumberFormat="0" applyFill="0" applyBorder="0" applyAlignment="0" applyProtection="0"/>
    <xf numFmtId="0" fontId="9" fillId="0" borderId="0"/>
    <xf numFmtId="0" fontId="10" fillId="0" borderId="0"/>
    <xf numFmtId="0" fontId="11" fillId="0" borderId="0"/>
    <xf numFmtId="0" fontId="1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9" fontId="11" fillId="0" borderId="0" applyFont="0" applyFill="0" applyBorder="0" applyAlignment="0" applyProtection="0"/>
  </cellStyleXfs>
  <cellXfs count="250">
    <xf numFmtId="0" fontId="0" fillId="0" borderId="0" xfId="0"/>
    <xf numFmtId="0" fontId="1" fillId="0" borderId="0" xfId="0" applyFont="1"/>
    <xf numFmtId="164" fontId="0" fillId="0" borderId="0" xfId="0" applyNumberFormat="1"/>
    <xf numFmtId="2" fontId="0" fillId="0" borderId="0" xfId="0" applyNumberFormat="1"/>
    <xf numFmtId="0" fontId="0" fillId="0" borderId="0" xfId="0" applyFill="1"/>
    <xf numFmtId="165" fontId="0" fillId="0" borderId="0" xfId="0" applyNumberFormat="1"/>
    <xf numFmtId="0" fontId="4" fillId="0" borderId="0" xfId="0" applyFont="1"/>
    <xf numFmtId="2" fontId="4" fillId="0" borderId="0" xfId="0" applyNumberFormat="1" applyFont="1"/>
    <xf numFmtId="0" fontId="5" fillId="0" borderId="0" xfId="0" applyFont="1"/>
    <xf numFmtId="0" fontId="6" fillId="0" borderId="0" xfId="0" applyFont="1"/>
    <xf numFmtId="0" fontId="7" fillId="0" borderId="0" xfId="0" applyFont="1"/>
    <xf numFmtId="0" fontId="6" fillId="0" borderId="0" xfId="0" applyFont="1" applyAlignment="1">
      <alignment horizontal="left"/>
    </xf>
    <xf numFmtId="0" fontId="5" fillId="0" borderId="0" xfId="0" applyFont="1" applyFill="1"/>
    <xf numFmtId="0" fontId="6" fillId="0" borderId="0" xfId="0" applyFont="1" applyAlignment="1">
      <alignment wrapText="1"/>
    </xf>
    <xf numFmtId="164" fontId="6" fillId="0" borderId="0" xfId="0" applyNumberFormat="1" applyFont="1" applyAlignment="1">
      <alignment wrapText="1"/>
    </xf>
    <xf numFmtId="0" fontId="6" fillId="0" borderId="0" xfId="0" applyFont="1" applyFill="1" applyAlignment="1">
      <alignment wrapText="1"/>
    </xf>
    <xf numFmtId="0" fontId="5" fillId="0" borderId="5" xfId="0" applyFont="1" applyBorder="1"/>
    <xf numFmtId="0" fontId="8" fillId="0" borderId="0" xfId="0" applyFont="1"/>
    <xf numFmtId="164" fontId="0" fillId="0" borderId="0" xfId="0" applyNumberFormat="1" applyFill="1"/>
    <xf numFmtId="0" fontId="0" fillId="0" borderId="0" xfId="0"/>
    <xf numFmtId="0" fontId="6" fillId="0" borderId="0" xfId="0" applyFont="1" applyAlignment="1">
      <alignment horizontal="left" wrapText="1"/>
    </xf>
    <xf numFmtId="0" fontId="0" fillId="0" borderId="0" xfId="0" applyFont="1"/>
    <xf numFmtId="0" fontId="5" fillId="0" borderId="1" xfId="1" applyFont="1" applyBorder="1"/>
    <xf numFmtId="0" fontId="5" fillId="0" borderId="1" xfId="1" applyFont="1" applyFill="1" applyBorder="1"/>
    <xf numFmtId="0" fontId="5" fillId="2" borderId="0" xfId="0" applyFont="1" applyFill="1"/>
    <xf numFmtId="2" fontId="5" fillId="2" borderId="0" xfId="0" applyNumberFormat="1" applyFont="1" applyFill="1"/>
    <xf numFmtId="0" fontId="4" fillId="2" borderId="0" xfId="0" applyFont="1" applyFill="1"/>
    <xf numFmtId="165" fontId="4" fillId="0" borderId="0" xfId="0" applyNumberFormat="1" applyFont="1"/>
    <xf numFmtId="165" fontId="6" fillId="0" borderId="0" xfId="0" applyNumberFormat="1" applyFont="1" applyAlignment="1">
      <alignment wrapText="1"/>
    </xf>
    <xf numFmtId="164" fontId="6" fillId="0" borderId="0" xfId="0" applyNumberFormat="1" applyFont="1" applyFill="1" applyAlignment="1">
      <alignment wrapText="1"/>
    </xf>
    <xf numFmtId="0" fontId="5" fillId="0" borderId="12" xfId="1" applyFont="1" applyBorder="1"/>
    <xf numFmtId="164" fontId="5" fillId="0" borderId="0" xfId="0" applyNumberFormat="1" applyFont="1" applyFill="1" applyBorder="1"/>
    <xf numFmtId="164" fontId="5" fillId="0" borderId="8" xfId="0" applyNumberFormat="1" applyFont="1" applyFill="1" applyBorder="1"/>
    <xf numFmtId="164" fontId="5" fillId="0" borderId="13" xfId="0" applyNumberFormat="1" applyFont="1" applyFill="1" applyBorder="1"/>
    <xf numFmtId="0" fontId="5" fillId="0" borderId="11" xfId="0" applyFont="1" applyFill="1" applyBorder="1"/>
    <xf numFmtId="0" fontId="0" fillId="0" borderId="3" xfId="0" applyFont="1" applyFill="1" applyBorder="1"/>
    <xf numFmtId="0" fontId="0" fillId="0" borderId="4" xfId="0" applyFont="1" applyFill="1" applyBorder="1"/>
    <xf numFmtId="0" fontId="0" fillId="3" borderId="4" xfId="0" applyFont="1" applyFill="1" applyBorder="1"/>
    <xf numFmtId="0" fontId="0" fillId="0" borderId="7" xfId="0" applyFont="1" applyFill="1" applyBorder="1"/>
    <xf numFmtId="0" fontId="0" fillId="0" borderId="10" xfId="0" applyFont="1" applyFill="1" applyBorder="1"/>
    <xf numFmtId="0" fontId="0" fillId="0" borderId="12" xfId="0" applyFont="1" applyFill="1" applyBorder="1"/>
    <xf numFmtId="164" fontId="0" fillId="0" borderId="0" xfId="0" applyNumberFormat="1" applyFont="1" applyFill="1" applyBorder="1"/>
    <xf numFmtId="164" fontId="6" fillId="0" borderId="0" xfId="30" applyNumberFormat="1" applyFont="1"/>
    <xf numFmtId="164" fontId="0" fillId="0" borderId="0" xfId="30" applyNumberFormat="1" applyFont="1" applyFill="1"/>
    <xf numFmtId="164" fontId="0" fillId="0" borderId="0" xfId="30" applyNumberFormat="1" applyFont="1"/>
    <xf numFmtId="164" fontId="0" fillId="0" borderId="11" xfId="0" applyNumberFormat="1" applyFont="1" applyFill="1" applyBorder="1"/>
    <xf numFmtId="0" fontId="0" fillId="0" borderId="0" xfId="0" applyFont="1" applyFill="1"/>
    <xf numFmtId="164" fontId="5" fillId="3" borderId="0" xfId="0" applyNumberFormat="1" applyFont="1" applyFill="1" applyBorder="1"/>
    <xf numFmtId="0" fontId="14" fillId="0" borderId="0" xfId="0" applyFont="1"/>
    <xf numFmtId="0" fontId="15" fillId="0" borderId="0" xfId="0" applyFont="1"/>
    <xf numFmtId="165" fontId="15" fillId="0" borderId="0" xfId="0" applyNumberFormat="1" applyFont="1"/>
    <xf numFmtId="164" fontId="15" fillId="0" borderId="0" xfId="0" applyNumberFormat="1" applyFont="1"/>
    <xf numFmtId="0" fontId="13" fillId="0" borderId="0" xfId="0" applyFont="1" applyFill="1"/>
    <xf numFmtId="164" fontId="13" fillId="0" borderId="0" xfId="0" applyNumberFormat="1" applyFont="1" applyFill="1"/>
    <xf numFmtId="0" fontId="16" fillId="0" borderId="0" xfId="0" applyFont="1"/>
    <xf numFmtId="0" fontId="17" fillId="0" borderId="0" xfId="0" applyFont="1"/>
    <xf numFmtId="0" fontId="18" fillId="2" borderId="0" xfId="0" applyFont="1" applyFill="1"/>
    <xf numFmtId="2" fontId="18" fillId="2" borderId="0" xfId="0" applyNumberFormat="1" applyFont="1" applyFill="1"/>
    <xf numFmtId="0" fontId="15" fillId="2" borderId="0" xfId="0" applyFont="1" applyFill="1"/>
    <xf numFmtId="165" fontId="17" fillId="0" borderId="0" xfId="0" applyNumberFormat="1" applyFont="1"/>
    <xf numFmtId="164" fontId="17" fillId="0" borderId="0" xfId="0" applyNumberFormat="1" applyFont="1"/>
    <xf numFmtId="0" fontId="19" fillId="0" borderId="0" xfId="0" applyFont="1" applyFill="1"/>
    <xf numFmtId="164" fontId="19" fillId="0" borderId="0" xfId="0" applyNumberFormat="1" applyFont="1" applyFill="1"/>
    <xf numFmtId="0" fontId="4" fillId="3" borderId="0" xfId="0" applyFont="1" applyFill="1"/>
    <xf numFmtId="0" fontId="5" fillId="3" borderId="4" xfId="0" applyFont="1" applyFill="1" applyBorder="1"/>
    <xf numFmtId="164" fontId="5" fillId="3" borderId="11" xfId="0" applyNumberFormat="1" applyFont="1" applyFill="1" applyBorder="1"/>
    <xf numFmtId="0" fontId="6" fillId="4" borderId="14" xfId="0" applyFont="1" applyFill="1" applyBorder="1"/>
    <xf numFmtId="0" fontId="6" fillId="4" borderId="15" xfId="0" applyFont="1" applyFill="1" applyBorder="1"/>
    <xf numFmtId="0" fontId="1" fillId="4" borderId="15" xfId="0" applyFont="1" applyFill="1" applyBorder="1"/>
    <xf numFmtId="0" fontId="1" fillId="4" borderId="2" xfId="0" applyFont="1" applyFill="1" applyBorder="1"/>
    <xf numFmtId="0" fontId="1" fillId="4" borderId="7" xfId="0" applyFont="1" applyFill="1" applyBorder="1"/>
    <xf numFmtId="0" fontId="1" fillId="4" borderId="5" xfId="0" applyFont="1" applyFill="1" applyBorder="1"/>
    <xf numFmtId="164" fontId="5" fillId="5" borderId="0" xfId="0" applyNumberFormat="1" applyFont="1" applyFill="1"/>
    <xf numFmtId="0" fontId="1" fillId="4" borderId="22" xfId="0" applyFont="1" applyFill="1" applyBorder="1"/>
    <xf numFmtId="0" fontId="5" fillId="0" borderId="0" xfId="1" applyFont="1" applyBorder="1"/>
    <xf numFmtId="0" fontId="0" fillId="0" borderId="27" xfId="0" applyFont="1" applyFill="1" applyBorder="1"/>
    <xf numFmtId="0" fontId="0" fillId="0" borderId="21" xfId="0" applyFont="1" applyFill="1" applyBorder="1"/>
    <xf numFmtId="0" fontId="0" fillId="0" borderId="5" xfId="0" applyFont="1" applyFill="1" applyBorder="1"/>
    <xf numFmtId="0" fontId="5" fillId="0" borderId="25" xfId="1" applyFont="1" applyBorder="1"/>
    <xf numFmtId="0" fontId="5" fillId="0" borderId="13" xfId="1" applyFont="1" applyBorder="1"/>
    <xf numFmtId="0" fontId="6" fillId="4" borderId="23" xfId="1" applyFont="1" applyFill="1" applyBorder="1"/>
    <xf numFmtId="0" fontId="5" fillId="0" borderId="0" xfId="1" applyFont="1" applyFill="1" applyBorder="1"/>
    <xf numFmtId="0" fontId="5" fillId="0" borderId="27" xfId="0" applyFont="1" applyBorder="1"/>
    <xf numFmtId="0" fontId="5" fillId="0" borderId="21" xfId="0" applyFont="1" applyBorder="1"/>
    <xf numFmtId="0" fontId="0" fillId="5" borderId="0" xfId="0" applyFont="1" applyFill="1"/>
    <xf numFmtId="164" fontId="0" fillId="5" borderId="0" xfId="0" applyNumberFormat="1" applyFont="1" applyFill="1"/>
    <xf numFmtId="164" fontId="0" fillId="5" borderId="0" xfId="0" applyNumberFormat="1" applyFont="1" applyFill="1" applyBorder="1"/>
    <xf numFmtId="2" fontId="1" fillId="4" borderId="20" xfId="1" applyNumberFormat="1" applyFont="1" applyFill="1" applyBorder="1"/>
    <xf numFmtId="0" fontId="6" fillId="4" borderId="23" xfId="0" applyFont="1" applyFill="1" applyBorder="1"/>
    <xf numFmtId="0" fontId="6" fillId="4" borderId="22" xfId="0" applyFont="1" applyFill="1" applyBorder="1"/>
    <xf numFmtId="0" fontId="5" fillId="0" borderId="28" xfId="1" applyFont="1" applyBorder="1"/>
    <xf numFmtId="0" fontId="0" fillId="0" borderId="21" xfId="0" applyBorder="1"/>
    <xf numFmtId="0" fontId="6" fillId="0" borderId="0" xfId="0" applyFont="1" applyBorder="1" applyAlignment="1">
      <alignment horizontal="left"/>
    </xf>
    <xf numFmtId="0" fontId="5" fillId="0" borderId="29" xfId="1" applyFont="1" applyBorder="1"/>
    <xf numFmtId="0" fontId="5" fillId="0" borderId="30" xfId="1" applyFont="1" applyBorder="1"/>
    <xf numFmtId="0" fontId="6" fillId="0" borderId="0" xfId="0" applyFont="1" applyBorder="1" applyAlignment="1">
      <alignment wrapText="1"/>
    </xf>
    <xf numFmtId="165" fontId="6" fillId="4" borderId="15" xfId="0" applyNumberFormat="1" applyFont="1" applyFill="1" applyBorder="1"/>
    <xf numFmtId="164" fontId="6" fillId="4" borderId="15" xfId="0" applyNumberFormat="1" applyFont="1" applyFill="1" applyBorder="1"/>
    <xf numFmtId="0" fontId="1" fillId="4" borderId="14" xfId="0" applyFont="1" applyFill="1" applyBorder="1"/>
    <xf numFmtId="164" fontId="6" fillId="4" borderId="6" xfId="0" applyNumberFormat="1" applyFont="1" applyFill="1" applyBorder="1"/>
    <xf numFmtId="164" fontId="6" fillId="4" borderId="8" xfId="0" applyNumberFormat="1" applyFont="1" applyFill="1" applyBorder="1"/>
    <xf numFmtId="165" fontId="1" fillId="4" borderId="14" xfId="0" applyNumberFormat="1" applyFont="1" applyFill="1" applyBorder="1"/>
    <xf numFmtId="164" fontId="6" fillId="4" borderId="13" xfId="0" applyNumberFormat="1" applyFont="1" applyFill="1" applyBorder="1"/>
    <xf numFmtId="2" fontId="1" fillId="4" borderId="15" xfId="0" applyNumberFormat="1" applyFont="1" applyFill="1" applyBorder="1"/>
    <xf numFmtId="2" fontId="1" fillId="4" borderId="14" xfId="0" applyNumberFormat="1" applyFont="1" applyFill="1" applyBorder="1"/>
    <xf numFmtId="0" fontId="0" fillId="0" borderId="30" xfId="0" applyFont="1" applyFill="1" applyBorder="1"/>
    <xf numFmtId="0" fontId="6" fillId="4" borderId="31" xfId="1" applyFont="1" applyFill="1" applyBorder="1"/>
    <xf numFmtId="0" fontId="6" fillId="4" borderId="32" xfId="0" applyFont="1" applyFill="1" applyBorder="1"/>
    <xf numFmtId="164" fontId="6" fillId="4" borderId="23" xfId="0" applyNumberFormat="1" applyFont="1" applyFill="1" applyBorder="1" applyAlignment="1">
      <alignment wrapText="1"/>
    </xf>
    <xf numFmtId="164" fontId="6" fillId="4" borderId="24" xfId="0" applyNumberFormat="1" applyFont="1" applyFill="1" applyBorder="1" applyAlignment="1">
      <alignment wrapText="1"/>
    </xf>
    <xf numFmtId="0" fontId="6" fillId="4" borderId="32" xfId="1" applyFont="1" applyFill="1" applyBorder="1"/>
    <xf numFmtId="0" fontId="6" fillId="4" borderId="24" xfId="0" applyFont="1" applyFill="1" applyBorder="1"/>
    <xf numFmtId="0" fontId="1" fillId="4" borderId="32" xfId="0" applyFont="1" applyFill="1" applyBorder="1"/>
    <xf numFmtId="164" fontId="6" fillId="4" borderId="23" xfId="0" applyNumberFormat="1" applyFont="1" applyFill="1" applyBorder="1"/>
    <xf numFmtId="0" fontId="5" fillId="0" borderId="29" xfId="0" applyFont="1" applyBorder="1"/>
    <xf numFmtId="0" fontId="5" fillId="0" borderId="33" xfId="1" applyFont="1" applyBorder="1"/>
    <xf numFmtId="0" fontId="5" fillId="0" borderId="30" xfId="0" applyFont="1" applyBorder="1"/>
    <xf numFmtId="0" fontId="5" fillId="0" borderId="30" xfId="0" applyFont="1" applyFill="1" applyBorder="1"/>
    <xf numFmtId="0" fontId="6" fillId="0" borderId="30" xfId="0" applyFont="1" applyBorder="1" applyAlignment="1">
      <alignment wrapText="1"/>
    </xf>
    <xf numFmtId="0" fontId="0" fillId="0" borderId="30" xfId="0" applyFont="1" applyBorder="1"/>
    <xf numFmtId="0" fontId="5" fillId="0" borderId="12" xfId="0" applyFont="1" applyBorder="1"/>
    <xf numFmtId="0" fontId="0" fillId="0" borderId="29" xfId="0" applyFont="1" applyFill="1" applyBorder="1"/>
    <xf numFmtId="164" fontId="5" fillId="0" borderId="25" xfId="0" applyNumberFormat="1" applyFont="1" applyFill="1" applyBorder="1"/>
    <xf numFmtId="0" fontId="5" fillId="0" borderId="26" xfId="0" applyFont="1" applyFill="1" applyBorder="1"/>
    <xf numFmtId="164" fontId="0" fillId="0" borderId="26" xfId="0" applyNumberFormat="1" applyFont="1" applyFill="1" applyBorder="1"/>
    <xf numFmtId="0" fontId="5" fillId="3" borderId="30" xfId="0" applyFont="1" applyFill="1" applyBorder="1"/>
    <xf numFmtId="0" fontId="5" fillId="0" borderId="25" xfId="0" applyFont="1" applyFill="1" applyBorder="1"/>
    <xf numFmtId="0" fontId="5" fillId="0" borderId="0" xfId="0" applyFont="1" applyFill="1" applyBorder="1"/>
    <xf numFmtId="0" fontId="5" fillId="0" borderId="13" xfId="0" applyFont="1" applyFill="1" applyBorder="1"/>
    <xf numFmtId="0" fontId="5" fillId="3" borderId="0" xfId="0" applyFont="1" applyFill="1"/>
    <xf numFmtId="0" fontId="5" fillId="0" borderId="4" xfId="0" applyFont="1" applyFill="1" applyBorder="1"/>
    <xf numFmtId="0" fontId="6" fillId="4" borderId="27" xfId="0" applyFont="1" applyFill="1" applyBorder="1"/>
    <xf numFmtId="0" fontId="5" fillId="3" borderId="0" xfId="0" applyFont="1" applyFill="1" applyBorder="1"/>
    <xf numFmtId="0" fontId="5" fillId="3" borderId="11" xfId="0" applyFont="1" applyFill="1" applyBorder="1"/>
    <xf numFmtId="164" fontId="0" fillId="3" borderId="11" xfId="0" applyNumberFormat="1" applyFont="1" applyFill="1" applyBorder="1"/>
    <xf numFmtId="164" fontId="5" fillId="0" borderId="11" xfId="0" applyNumberFormat="1" applyFont="1" applyFill="1" applyBorder="1"/>
    <xf numFmtId="0" fontId="5" fillId="3" borderId="21" xfId="0" applyFont="1" applyFill="1" applyBorder="1"/>
    <xf numFmtId="0" fontId="0" fillId="0" borderId="0" xfId="0" applyAlignment="1">
      <alignment wrapText="1"/>
    </xf>
    <xf numFmtId="0" fontId="5" fillId="0" borderId="0" xfId="0" applyFont="1" applyBorder="1"/>
    <xf numFmtId="0" fontId="4" fillId="3" borderId="0" xfId="0" applyFont="1" applyFill="1" applyBorder="1"/>
    <xf numFmtId="0" fontId="4" fillId="3" borderId="11" xfId="0" applyFont="1" applyFill="1" applyBorder="1"/>
    <xf numFmtId="0" fontId="4" fillId="3" borderId="30" xfId="4" applyFont="1" applyFill="1" applyBorder="1"/>
    <xf numFmtId="0" fontId="0" fillId="0" borderId="30" xfId="0" applyBorder="1"/>
    <xf numFmtId="0" fontId="0" fillId="0" borderId="12" xfId="0" applyBorder="1"/>
    <xf numFmtId="0" fontId="5" fillId="0" borderId="11" xfId="0" applyFont="1" applyBorder="1"/>
    <xf numFmtId="0" fontId="5" fillId="0" borderId="13" xfId="0" applyFont="1" applyBorder="1"/>
    <xf numFmtId="0" fontId="5" fillId="0" borderId="16" xfId="0" applyFont="1" applyBorder="1"/>
    <xf numFmtId="0" fontId="5" fillId="0" borderId="27" xfId="0" applyFont="1" applyFill="1" applyBorder="1"/>
    <xf numFmtId="165" fontId="6" fillId="4" borderId="23" xfId="0" applyNumberFormat="1" applyFont="1" applyFill="1" applyBorder="1"/>
    <xf numFmtId="0" fontId="0" fillId="0" borderId="27" xfId="0" applyBorder="1"/>
    <xf numFmtId="0" fontId="0" fillId="0" borderId="36" xfId="0" applyBorder="1"/>
    <xf numFmtId="0" fontId="0" fillId="0" borderId="29" xfId="0" applyBorder="1"/>
    <xf numFmtId="0" fontId="0" fillId="0" borderId="0" xfId="0" applyNumberFormat="1"/>
    <xf numFmtId="0" fontId="5" fillId="5" borderId="27" xfId="0" applyFont="1" applyFill="1" applyBorder="1"/>
    <xf numFmtId="0" fontId="5" fillId="5" borderId="21" xfId="0" applyFont="1" applyFill="1" applyBorder="1"/>
    <xf numFmtId="0" fontId="5" fillId="5" borderId="5" xfId="0" applyFont="1" applyFill="1" applyBorder="1"/>
    <xf numFmtId="0" fontId="6" fillId="5" borderId="22" xfId="0" applyFont="1" applyFill="1" applyBorder="1"/>
    <xf numFmtId="0" fontId="5" fillId="5" borderId="11" xfId="0" applyFont="1" applyFill="1" applyBorder="1"/>
    <xf numFmtId="0" fontId="6" fillId="5" borderId="24" xfId="0" applyFont="1" applyFill="1" applyBorder="1"/>
    <xf numFmtId="0" fontId="5" fillId="5" borderId="9" xfId="0" applyFont="1" applyFill="1" applyBorder="1"/>
    <xf numFmtId="0" fontId="5" fillId="5" borderId="11" xfId="0" applyFont="1" applyFill="1" applyBorder="1" applyAlignment="1">
      <alignment horizontal="right"/>
    </xf>
    <xf numFmtId="0" fontId="6" fillId="5" borderId="2" xfId="0" applyFont="1" applyFill="1" applyBorder="1"/>
    <xf numFmtId="0" fontId="5" fillId="5" borderId="17" xfId="1" applyNumberFormat="1" applyFont="1" applyFill="1" applyBorder="1"/>
    <xf numFmtId="0" fontId="5" fillId="5" borderId="18" xfId="1" applyNumberFormat="1" applyFont="1" applyFill="1" applyBorder="1" applyAlignment="1">
      <alignment horizontal="right"/>
    </xf>
    <xf numFmtId="0" fontId="6" fillId="5" borderId="17" xfId="1" applyNumberFormat="1" applyFont="1" applyFill="1" applyBorder="1"/>
    <xf numFmtId="0" fontId="5" fillId="5" borderId="3" xfId="1" applyNumberFormat="1" applyFont="1" applyFill="1" applyBorder="1"/>
    <xf numFmtId="0" fontId="5" fillId="5" borderId="4" xfId="1" applyNumberFormat="1" applyFont="1" applyFill="1" applyBorder="1"/>
    <xf numFmtId="0" fontId="5" fillId="5" borderId="5" xfId="1" applyNumberFormat="1" applyFont="1" applyFill="1" applyBorder="1"/>
    <xf numFmtId="0" fontId="6" fillId="5" borderId="18" xfId="1" applyNumberFormat="1" applyFont="1" applyFill="1" applyBorder="1"/>
    <xf numFmtId="0" fontId="5" fillId="5" borderId="18" xfId="1" applyNumberFormat="1" applyFont="1" applyFill="1" applyBorder="1"/>
    <xf numFmtId="0" fontId="6" fillId="5" borderId="19" xfId="1" applyNumberFormat="1" applyFont="1" applyFill="1" applyBorder="1"/>
    <xf numFmtId="0" fontId="6" fillId="5" borderId="0" xfId="0" applyFont="1" applyFill="1"/>
    <xf numFmtId="164" fontId="6" fillId="5" borderId="0" xfId="0" applyNumberFormat="1" applyFont="1" applyFill="1" applyAlignment="1">
      <alignment wrapText="1"/>
    </xf>
    <xf numFmtId="0" fontId="5" fillId="5" borderId="27" xfId="1" applyNumberFormat="1" applyFont="1" applyFill="1" applyBorder="1"/>
    <xf numFmtId="0" fontId="5" fillId="5" borderId="21" xfId="1" applyNumberFormat="1" applyFont="1" applyFill="1" applyBorder="1"/>
    <xf numFmtId="0" fontId="5" fillId="5" borderId="36" xfId="1" applyNumberFormat="1" applyFont="1" applyFill="1" applyBorder="1"/>
    <xf numFmtId="0" fontId="5" fillId="0" borderId="0" xfId="1" applyFont="1"/>
    <xf numFmtId="0" fontId="0" fillId="5" borderId="11" xfId="0" applyFill="1" applyBorder="1"/>
    <xf numFmtId="164" fontId="0" fillId="5" borderId="0" xfId="0" applyNumberFormat="1" applyFill="1"/>
    <xf numFmtId="0" fontId="5" fillId="0" borderId="25" xfId="0" applyFont="1" applyBorder="1"/>
    <xf numFmtId="0" fontId="5" fillId="0" borderId="25" xfId="0" applyNumberFormat="1" applyFont="1" applyBorder="1"/>
    <xf numFmtId="165" fontId="5" fillId="0" borderId="25" xfId="0" applyNumberFormat="1" applyFont="1" applyBorder="1"/>
    <xf numFmtId="0" fontId="5" fillId="0" borderId="26" xfId="0" applyFont="1" applyBorder="1"/>
    <xf numFmtId="0" fontId="4" fillId="3" borderId="0" xfId="0" applyNumberFormat="1" applyFont="1" applyFill="1" applyBorder="1"/>
    <xf numFmtId="0" fontId="0" fillId="3" borderId="21" xfId="0" applyFill="1" applyBorder="1"/>
    <xf numFmtId="0" fontId="5" fillId="0" borderId="0" xfId="0" applyNumberFormat="1" applyFont="1" applyBorder="1"/>
    <xf numFmtId="0" fontId="5" fillId="0" borderId="13" xfId="0" applyNumberFormat="1" applyFont="1" applyBorder="1"/>
    <xf numFmtId="165" fontId="6" fillId="4" borderId="37" xfId="1" applyNumberFormat="1" applyFont="1" applyFill="1" applyBorder="1"/>
    <xf numFmtId="2" fontId="6" fillId="4" borderId="22" xfId="0" applyNumberFormat="1" applyFont="1" applyFill="1" applyBorder="1"/>
    <xf numFmtId="0" fontId="4" fillId="3" borderId="21" xfId="0" applyFont="1" applyFill="1" applyBorder="1"/>
    <xf numFmtId="0" fontId="4" fillId="3" borderId="4" xfId="0" applyFont="1" applyFill="1" applyBorder="1"/>
    <xf numFmtId="0" fontId="5" fillId="0" borderId="16" xfId="0" applyFont="1" applyFill="1" applyBorder="1"/>
    <xf numFmtId="0" fontId="5" fillId="0" borderId="21" xfId="0" applyFont="1" applyFill="1" applyBorder="1"/>
    <xf numFmtId="0" fontId="5" fillId="0" borderId="36" xfId="0" applyFont="1" applyBorder="1"/>
    <xf numFmtId="0" fontId="6" fillId="4" borderId="34" xfId="0" applyFont="1" applyFill="1" applyBorder="1"/>
    <xf numFmtId="0" fontId="6" fillId="4" borderId="35" xfId="0" applyFont="1" applyFill="1" applyBorder="1"/>
    <xf numFmtId="0" fontId="5" fillId="0" borderId="39" xfId="0" applyFont="1" applyFill="1" applyBorder="1"/>
    <xf numFmtId="0" fontId="6" fillId="4" borderId="12" xfId="0" applyFont="1" applyFill="1" applyBorder="1"/>
    <xf numFmtId="0" fontId="6" fillId="4" borderId="13" xfId="0" applyFont="1" applyFill="1" applyBorder="1"/>
    <xf numFmtId="2" fontId="6" fillId="4" borderId="13" xfId="0" applyNumberFormat="1" applyFont="1" applyFill="1" applyBorder="1"/>
    <xf numFmtId="2" fontId="6" fillId="4" borderId="15" xfId="0" applyNumberFormat="1" applyFont="1" applyFill="1" applyBorder="1"/>
    <xf numFmtId="2" fontId="6" fillId="4" borderId="23" xfId="0" applyNumberFormat="1" applyFont="1" applyFill="1" applyBorder="1"/>
    <xf numFmtId="2" fontId="6" fillId="4" borderId="35" xfId="0" applyNumberFormat="1" applyFont="1" applyFill="1" applyBorder="1"/>
    <xf numFmtId="2" fontId="6" fillId="4" borderId="37" xfId="1" applyNumberFormat="1" applyFont="1" applyFill="1" applyBorder="1"/>
    <xf numFmtId="2" fontId="6" fillId="4" borderId="20" xfId="1" applyNumberFormat="1" applyFont="1" applyFill="1" applyBorder="1"/>
    <xf numFmtId="2" fontId="6" fillId="5" borderId="19" xfId="1" applyNumberFormat="1" applyFont="1" applyFill="1" applyBorder="1"/>
    <xf numFmtId="2" fontId="6" fillId="5" borderId="38" xfId="1" applyNumberFormat="1" applyFont="1" applyFill="1" applyBorder="1"/>
    <xf numFmtId="1" fontId="5" fillId="0" borderId="25" xfId="0" applyNumberFormat="1" applyFont="1" applyBorder="1"/>
    <xf numFmtId="166" fontId="6" fillId="0" borderId="0" xfId="0" applyNumberFormat="1" applyFont="1" applyAlignment="1">
      <alignment wrapText="1"/>
    </xf>
    <xf numFmtId="166" fontId="5" fillId="0" borderId="0" xfId="0" applyNumberFormat="1" applyFont="1"/>
    <xf numFmtId="166" fontId="5" fillId="0" borderId="27" xfId="0" applyNumberFormat="1" applyFont="1" applyFill="1" applyBorder="1"/>
    <xf numFmtId="166" fontId="5" fillId="0" borderId="21" xfId="0" applyNumberFormat="1" applyFont="1" applyFill="1" applyBorder="1"/>
    <xf numFmtId="0" fontId="5" fillId="0" borderId="5" xfId="0" applyFont="1" applyFill="1" applyBorder="1"/>
    <xf numFmtId="166" fontId="5" fillId="0" borderId="5" xfId="0" applyNumberFormat="1" applyFont="1" applyFill="1" applyBorder="1"/>
    <xf numFmtId="166" fontId="6" fillId="4" borderId="22" xfId="0" applyNumberFormat="1" applyFont="1" applyFill="1" applyBorder="1"/>
    <xf numFmtId="166" fontId="5" fillId="3" borderId="4" xfId="0" applyNumberFormat="1" applyFont="1" applyFill="1" applyBorder="1"/>
    <xf numFmtId="166" fontId="5" fillId="3" borderId="21" xfId="0" applyNumberFormat="1" applyFont="1" applyFill="1" applyBorder="1"/>
    <xf numFmtId="0" fontId="0" fillId="0" borderId="0" xfId="0" applyBorder="1" applyAlignment="1">
      <alignment wrapText="1"/>
    </xf>
    <xf numFmtId="0" fontId="6" fillId="0" borderId="40" xfId="0" applyFont="1" applyBorder="1"/>
    <xf numFmtId="0" fontId="1" fillId="0" borderId="40" xfId="0" applyFont="1" applyBorder="1" applyAlignment="1">
      <alignment wrapText="1"/>
    </xf>
    <xf numFmtId="165" fontId="5" fillId="0" borderId="25" xfId="0" applyNumberFormat="1" applyFont="1" applyFill="1" applyBorder="1"/>
    <xf numFmtId="165" fontId="5" fillId="0" borderId="0" xfId="0" applyNumberFormat="1" applyFont="1" applyFill="1" applyBorder="1"/>
    <xf numFmtId="165" fontId="6" fillId="4" borderId="23" xfId="0" applyNumberFormat="1" applyFont="1" applyFill="1" applyBorder="1" applyAlignment="1">
      <alignment wrapText="1"/>
    </xf>
    <xf numFmtId="165" fontId="5" fillId="3" borderId="0" xfId="0" applyNumberFormat="1" applyFont="1" applyFill="1" applyBorder="1"/>
    <xf numFmtId="165" fontId="6" fillId="4" borderId="13" xfId="0" applyNumberFormat="1" applyFont="1" applyFill="1" applyBorder="1"/>
    <xf numFmtId="165" fontId="5" fillId="0" borderId="40" xfId="0" applyNumberFormat="1" applyFont="1" applyFill="1" applyBorder="1"/>
    <xf numFmtId="0" fontId="0" fillId="3" borderId="30" xfId="0" applyFill="1" applyBorder="1"/>
    <xf numFmtId="0" fontId="0" fillId="0" borderId="41" xfId="0" applyBorder="1"/>
    <xf numFmtId="2" fontId="6" fillId="4" borderId="42" xfId="1" applyNumberFormat="1" applyFont="1" applyFill="1" applyBorder="1"/>
    <xf numFmtId="164" fontId="4" fillId="0" borderId="23" xfId="0" applyNumberFormat="1" applyFont="1" applyBorder="1"/>
    <xf numFmtId="0" fontId="4" fillId="0" borderId="23" xfId="0" applyFont="1" applyFill="1" applyBorder="1"/>
    <xf numFmtId="164" fontId="0" fillId="0" borderId="23" xfId="0" applyNumberFormat="1" applyFill="1" applyBorder="1"/>
    <xf numFmtId="0" fontId="5" fillId="3" borderId="30" xfId="4" applyFont="1" applyFill="1" applyBorder="1"/>
    <xf numFmtId="164" fontId="5" fillId="3" borderId="13" xfId="0" applyNumberFormat="1" applyFont="1" applyFill="1" applyBorder="1"/>
    <xf numFmtId="0" fontId="5" fillId="3" borderId="10" xfId="0" applyFont="1" applyFill="1" applyBorder="1"/>
    <xf numFmtId="0" fontId="5" fillId="0" borderId="0" xfId="4" applyFont="1" applyFill="1"/>
    <xf numFmtId="0" fontId="5" fillId="3" borderId="0" xfId="4" applyFont="1" applyFill="1"/>
    <xf numFmtId="0" fontId="5" fillId="3" borderId="10" xfId="4" applyFont="1" applyFill="1" applyBorder="1"/>
    <xf numFmtId="165" fontId="5" fillId="3" borderId="40" xfId="0" applyNumberFormat="1" applyFont="1" applyFill="1" applyBorder="1"/>
    <xf numFmtId="0" fontId="5" fillId="0" borderId="26" xfId="0" applyNumberFormat="1" applyFont="1" applyBorder="1"/>
    <xf numFmtId="0" fontId="5" fillId="0" borderId="29" xfId="4" applyFont="1" applyFill="1" applyBorder="1"/>
    <xf numFmtId="0" fontId="5" fillId="0" borderId="30" xfId="4" applyFont="1" applyFill="1" applyBorder="1"/>
    <xf numFmtId="0" fontId="6" fillId="4" borderId="32" xfId="0" applyFont="1" applyFill="1" applyBorder="1" applyAlignment="1">
      <alignment wrapText="1"/>
    </xf>
    <xf numFmtId="2" fontId="6" fillId="4" borderId="34" xfId="0" applyNumberFormat="1" applyFont="1" applyFill="1" applyBorder="1"/>
    <xf numFmtId="0" fontId="5" fillId="0" borderId="10" xfId="0" applyFont="1" applyFill="1" applyBorder="1"/>
    <xf numFmtId="0" fontId="5" fillId="0" borderId="10" xfId="4" applyFont="1" applyFill="1" applyBorder="1"/>
    <xf numFmtId="2" fontId="6" fillId="4" borderId="14" xfId="0" applyNumberFormat="1" applyFont="1" applyFill="1" applyBorder="1"/>
    <xf numFmtId="2" fontId="6" fillId="4" borderId="43" xfId="1" applyNumberFormat="1" applyFont="1" applyFill="1" applyBorder="1"/>
    <xf numFmtId="0" fontId="3" fillId="0" borderId="0" xfId="2"/>
    <xf numFmtId="0" fontId="5" fillId="0" borderId="0" xfId="0" applyFont="1" applyAlignment="1">
      <alignment wrapText="1"/>
    </xf>
  </cellXfs>
  <cellStyles count="3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Hyperlink" xfId="2" builtinId="8"/>
    <cellStyle name="Normal" xfId="0" builtinId="0"/>
    <cellStyle name="Normal 2" xfId="3" xr:uid="{00000000-0005-0000-0000-000019000000}"/>
    <cellStyle name="Normal 2 2" xfId="5" xr:uid="{00000000-0005-0000-0000-00001A000000}"/>
    <cellStyle name="Normal 2 3" xfId="6" xr:uid="{00000000-0005-0000-0000-00001B000000}"/>
    <cellStyle name="Normal 3" xfId="4" xr:uid="{00000000-0005-0000-0000-00001C000000}"/>
    <cellStyle name="Normal_1.Total Workforce (Posts)" xfId="1" xr:uid="{00000000-0005-0000-0000-00001D000000}"/>
    <cellStyle name="Per cent" xfId="30" builtinId="5"/>
  </cellStyles>
  <dxfs count="0"/>
  <tableStyles count="0" defaultTableStyle="TableStyleMedium9" defaultPivotStyle="PivotStyleLight16"/>
  <colors>
    <mruColors>
      <color rgb="FFAECFF0"/>
      <color rgb="FF007CB2"/>
      <color rgb="FF68B1E7"/>
      <color rgb="FF0494D4"/>
      <color rgb="FF1596D1"/>
      <color rgb="FF1096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or.org/learning-advice/professional-body-guidance-and-publications/documents-and-publications/reports-and-surveys?searchTerm=radiotherapy&amp;sort=Newes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
  <sheetViews>
    <sheetView tabSelected="1" zoomScale="110" zoomScaleNormal="110" workbookViewId="0"/>
  </sheetViews>
  <sheetFormatPr baseColWidth="10" defaultColWidth="8.83203125" defaultRowHeight="15"/>
  <cols>
    <col min="2" max="2" width="26.33203125" customWidth="1"/>
    <col min="3" max="3" width="103" customWidth="1"/>
  </cols>
  <sheetData>
    <row r="1" spans="1:3" ht="26">
      <c r="A1" s="17" t="s">
        <v>106</v>
      </c>
      <c r="B1" s="8"/>
      <c r="C1" s="8"/>
    </row>
    <row r="2" spans="1:3">
      <c r="A2" s="8"/>
      <c r="B2" s="8"/>
      <c r="C2" s="8"/>
    </row>
    <row r="3" spans="1:3" s="19" customFormat="1">
      <c r="A3" s="8"/>
      <c r="B3" s="8" t="s">
        <v>107</v>
      </c>
      <c r="C3" s="8"/>
    </row>
    <row r="4" spans="1:3" s="19" customFormat="1">
      <c r="A4" s="8"/>
      <c r="B4" s="19" t="s">
        <v>104</v>
      </c>
      <c r="C4" s="8"/>
    </row>
    <row r="5" spans="1:3" s="19" customFormat="1">
      <c r="A5" s="8"/>
      <c r="B5" s="248" t="s">
        <v>103</v>
      </c>
      <c r="C5" s="8"/>
    </row>
    <row r="6" spans="1:3" s="19" customFormat="1">
      <c r="A6" s="8"/>
      <c r="B6" s="8" t="s">
        <v>98</v>
      </c>
      <c r="C6" s="8"/>
    </row>
    <row r="7" spans="1:3" s="19" customFormat="1">
      <c r="A7" s="8"/>
      <c r="B7" s="8"/>
      <c r="C7" s="8"/>
    </row>
    <row r="8" spans="1:3" s="1" customFormat="1">
      <c r="A8" s="9"/>
      <c r="B8" s="9" t="s">
        <v>0</v>
      </c>
      <c r="C8" s="9" t="s">
        <v>1</v>
      </c>
    </row>
    <row r="9" spans="1:3">
      <c r="A9" s="8"/>
      <c r="B9" s="248" t="s">
        <v>184</v>
      </c>
      <c r="C9" s="8" t="s">
        <v>189</v>
      </c>
    </row>
    <row r="10" spans="1:3" ht="16">
      <c r="A10" s="8"/>
      <c r="B10" s="248" t="s">
        <v>185</v>
      </c>
      <c r="C10" s="249" t="s">
        <v>190</v>
      </c>
    </row>
    <row r="11" spans="1:3" s="19" customFormat="1">
      <c r="A11" s="8"/>
      <c r="B11" s="248" t="s">
        <v>186</v>
      </c>
      <c r="C11" s="8" t="s">
        <v>191</v>
      </c>
    </row>
    <row r="12" spans="1:3" s="19" customFormat="1">
      <c r="A12" s="8"/>
      <c r="B12" s="248" t="s">
        <v>187</v>
      </c>
      <c r="C12" s="8" t="s">
        <v>192</v>
      </c>
    </row>
    <row r="13" spans="1:3" s="19" customFormat="1" ht="16">
      <c r="A13" s="8"/>
      <c r="B13" s="248" t="s">
        <v>193</v>
      </c>
      <c r="C13" s="249" t="s">
        <v>188</v>
      </c>
    </row>
    <row r="15" spans="1:3">
      <c r="B15" t="s">
        <v>130</v>
      </c>
    </row>
  </sheetData>
  <hyperlinks>
    <hyperlink ref="B9" location="'1. Establishment (WTE)'!A1" display="1. NHS establishment: WTE" xr:uid="{00000000-0004-0000-0000-000001000000}"/>
    <hyperlink ref="B10" location="'2. Vacancies (WTE)'!A1" display="2. NHS vacancy rate" xr:uid="{00000000-0004-0000-0000-000002000000}"/>
    <hyperlink ref="B5" r:id="rId1" xr:uid="{3308E919-0760-104A-B873-0CB1A1A13DA9}"/>
    <hyperlink ref="B11" location="'3. Staff in post (WTE)'!A1" display="3. Staff in post" xr:uid="{41599A53-CC27-0F43-8A4D-EF1C8445B5B4}"/>
    <hyperlink ref="B12" location="'4. Staff in post (headcount)'!A1" display="3. Staff in post: headcount" xr:uid="{FE3886D8-BEA3-1E4A-8D03-691938D02ECA}"/>
    <hyperlink ref="B13" location="'5. Job title frequencies'!A1" display="5. Job title frequencies" xr:uid="{D2B1B9A9-E424-BE4D-AD6A-7745C242AB90}"/>
  </hyperlinks>
  <pageMargins left="0.7" right="0.7" top="0.75" bottom="0.75" header="0.3" footer="0.3"/>
  <pageSetup paperSize="9" scale="8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94"/>
  <sheetViews>
    <sheetView zoomScale="90" zoomScaleNormal="90" workbookViewId="0"/>
  </sheetViews>
  <sheetFormatPr baseColWidth="10" defaultColWidth="8.83203125" defaultRowHeight="15"/>
  <cols>
    <col min="1" max="1" width="15.33203125" customWidth="1"/>
    <col min="2" max="2" width="76.33203125" customWidth="1"/>
    <col min="3" max="3" width="6.6640625" customWidth="1"/>
    <col min="4" max="4" width="8.33203125" style="3" customWidth="1"/>
    <col min="5" max="5" width="8" customWidth="1"/>
    <col min="6" max="6" width="9.5" customWidth="1"/>
    <col min="7" max="7" width="8" customWidth="1"/>
    <col min="8" max="8" width="8.1640625" customWidth="1"/>
    <col min="9" max="13" width="6.6640625" customWidth="1"/>
    <col min="14" max="14" width="10.5" customWidth="1"/>
    <col min="15" max="15" width="11" style="46" customWidth="1"/>
    <col min="16" max="16" width="15.5" style="46" customWidth="1"/>
    <col min="18" max="18" width="10" bestFit="1" customWidth="1"/>
  </cols>
  <sheetData>
    <row r="1" spans="1:16" ht="26">
      <c r="A1" s="17" t="s">
        <v>106</v>
      </c>
      <c r="B1" s="6"/>
      <c r="C1" s="6"/>
      <c r="D1" s="7"/>
      <c r="E1" s="6"/>
      <c r="F1" s="6"/>
      <c r="G1" s="6"/>
      <c r="H1" s="6"/>
      <c r="I1" s="6"/>
      <c r="J1" s="6"/>
      <c r="K1" s="6"/>
      <c r="L1" s="6"/>
      <c r="M1" s="6"/>
      <c r="N1" s="6"/>
      <c r="O1" s="84"/>
      <c r="P1" s="84"/>
    </row>
    <row r="2" spans="1:16" ht="19">
      <c r="A2" s="10" t="s">
        <v>123</v>
      </c>
      <c r="B2" s="6"/>
      <c r="C2" s="24" t="s">
        <v>124</v>
      </c>
      <c r="D2" s="25"/>
      <c r="E2" s="24"/>
      <c r="F2" s="24"/>
      <c r="G2" s="24"/>
      <c r="H2" s="24"/>
      <c r="I2" s="24"/>
      <c r="J2" s="24"/>
      <c r="K2" s="24"/>
      <c r="L2" s="24"/>
      <c r="M2" s="24"/>
      <c r="N2" s="26"/>
      <c r="O2" s="84"/>
      <c r="P2" s="84"/>
    </row>
    <row r="3" spans="1:16" s="9" customFormat="1" ht="32">
      <c r="A3" s="9" t="s">
        <v>2</v>
      </c>
      <c r="B3" s="9" t="s">
        <v>100</v>
      </c>
      <c r="C3" s="92">
        <v>3</v>
      </c>
      <c r="D3" s="92">
        <v>4</v>
      </c>
      <c r="E3" s="92">
        <v>5</v>
      </c>
      <c r="F3" s="92">
        <v>6</v>
      </c>
      <c r="G3" s="92">
        <v>7</v>
      </c>
      <c r="H3" s="92" t="s">
        <v>3</v>
      </c>
      <c r="I3" s="92" t="s">
        <v>4</v>
      </c>
      <c r="J3" s="92" t="s">
        <v>5</v>
      </c>
      <c r="K3" s="92" t="s">
        <v>37</v>
      </c>
      <c r="L3" s="92">
        <v>9</v>
      </c>
      <c r="M3" s="92" t="s">
        <v>6</v>
      </c>
      <c r="N3" s="20" t="s">
        <v>127</v>
      </c>
      <c r="O3" s="171" t="s">
        <v>128</v>
      </c>
      <c r="P3" s="172" t="s">
        <v>129</v>
      </c>
    </row>
    <row r="4" spans="1:16">
      <c r="A4" s="82" t="s">
        <v>108</v>
      </c>
      <c r="B4" s="93" t="s">
        <v>17</v>
      </c>
      <c r="C4" s="126">
        <v>0</v>
      </c>
      <c r="D4" s="126">
        <v>0</v>
      </c>
      <c r="E4" s="126">
        <v>7.32</v>
      </c>
      <c r="F4" s="126">
        <v>12.03</v>
      </c>
      <c r="G4" s="126">
        <v>13.83</v>
      </c>
      <c r="H4" s="126">
        <v>1</v>
      </c>
      <c r="I4" s="126">
        <v>3</v>
      </c>
      <c r="J4" s="126">
        <v>0</v>
      </c>
      <c r="K4" s="126">
        <v>0</v>
      </c>
      <c r="L4" s="126">
        <v>0</v>
      </c>
      <c r="M4" s="126">
        <v>0</v>
      </c>
      <c r="N4" s="75">
        <f t="shared" ref="N4:N24" si="0">SUM(C4:M4)</f>
        <v>37.18</v>
      </c>
      <c r="O4" s="153">
        <v>37.18</v>
      </c>
      <c r="P4" s="85">
        <f t="shared" ref="P4:P24" si="1">(N4-O4)/O4</f>
        <v>0</v>
      </c>
    </row>
    <row r="5" spans="1:16">
      <c r="A5" s="83"/>
      <c r="B5" s="94" t="s">
        <v>18</v>
      </c>
      <c r="C5" s="127">
        <v>0</v>
      </c>
      <c r="D5" s="127">
        <v>0</v>
      </c>
      <c r="E5" s="127">
        <v>15.5</v>
      </c>
      <c r="F5" s="127">
        <v>22.05</v>
      </c>
      <c r="G5" s="127">
        <v>25.5</v>
      </c>
      <c r="H5" s="127">
        <v>5</v>
      </c>
      <c r="I5" s="127">
        <v>1</v>
      </c>
      <c r="J5" s="127">
        <v>1</v>
      </c>
      <c r="K5" s="127">
        <v>0</v>
      </c>
      <c r="L5" s="127">
        <v>0</v>
      </c>
      <c r="M5" s="127">
        <v>0</v>
      </c>
      <c r="N5" s="76">
        <f t="shared" si="0"/>
        <v>70.05</v>
      </c>
      <c r="O5" s="154">
        <v>69.2</v>
      </c>
      <c r="P5" s="85">
        <f t="shared" si="1"/>
        <v>1.2283236994219571E-2</v>
      </c>
    </row>
    <row r="6" spans="1:16" s="19" customFormat="1">
      <c r="A6" s="83"/>
      <c r="B6" s="94" t="s">
        <v>25</v>
      </c>
      <c r="C6" s="127">
        <v>0</v>
      </c>
      <c r="D6" s="127">
        <v>0</v>
      </c>
      <c r="E6" s="127">
        <v>9.67</v>
      </c>
      <c r="F6" s="127">
        <v>11.4</v>
      </c>
      <c r="G6" s="127">
        <v>12.9</v>
      </c>
      <c r="H6" s="127">
        <v>3.51</v>
      </c>
      <c r="I6" s="127">
        <v>1</v>
      </c>
      <c r="J6" s="127">
        <v>1</v>
      </c>
      <c r="K6" s="127">
        <v>0</v>
      </c>
      <c r="L6" s="127">
        <v>0</v>
      </c>
      <c r="M6" s="127">
        <v>0</v>
      </c>
      <c r="N6" s="76">
        <f t="shared" si="0"/>
        <v>39.479999999999997</v>
      </c>
      <c r="O6" s="154">
        <v>38.729999999999997</v>
      </c>
      <c r="P6" s="85">
        <f t="shared" si="1"/>
        <v>1.9364833462432226E-2</v>
      </c>
    </row>
    <row r="7" spans="1:16">
      <c r="A7" s="83"/>
      <c r="B7" s="94" t="s">
        <v>66</v>
      </c>
      <c r="C7" s="127">
        <v>0</v>
      </c>
      <c r="D7" s="127">
        <v>0</v>
      </c>
      <c r="E7" s="127">
        <v>13.45</v>
      </c>
      <c r="F7" s="127">
        <v>23.54</v>
      </c>
      <c r="G7" s="127">
        <v>18.34</v>
      </c>
      <c r="H7" s="127">
        <v>2</v>
      </c>
      <c r="I7" s="127">
        <v>1</v>
      </c>
      <c r="J7" s="127">
        <v>0</v>
      </c>
      <c r="K7" s="127">
        <v>0</v>
      </c>
      <c r="L7" s="127">
        <v>0</v>
      </c>
      <c r="M7" s="127">
        <v>0</v>
      </c>
      <c r="N7" s="76">
        <f t="shared" si="0"/>
        <v>58.33</v>
      </c>
      <c r="O7" s="154">
        <v>48.89</v>
      </c>
      <c r="P7" s="85">
        <f t="shared" si="1"/>
        <v>0.19308652076089175</v>
      </c>
    </row>
    <row r="8" spans="1:16">
      <c r="A8" s="83"/>
      <c r="B8" s="30" t="s">
        <v>28</v>
      </c>
      <c r="C8" s="128">
        <v>0</v>
      </c>
      <c r="D8" s="128">
        <v>0</v>
      </c>
      <c r="E8" s="128">
        <v>7</v>
      </c>
      <c r="F8" s="128">
        <v>19.63</v>
      </c>
      <c r="G8" s="128">
        <v>8.8000000000000007</v>
      </c>
      <c r="H8" s="128">
        <v>2</v>
      </c>
      <c r="I8" s="128">
        <v>1</v>
      </c>
      <c r="J8" s="128">
        <v>0</v>
      </c>
      <c r="K8" s="128">
        <v>0</v>
      </c>
      <c r="L8" s="128">
        <v>0</v>
      </c>
      <c r="M8" s="128">
        <v>0</v>
      </c>
      <c r="N8" s="77">
        <f t="shared" si="0"/>
        <v>38.43</v>
      </c>
      <c r="O8" s="155">
        <v>38.43</v>
      </c>
      <c r="P8" s="85">
        <f t="shared" si="1"/>
        <v>0</v>
      </c>
    </row>
    <row r="9" spans="1:16" s="8" customFormat="1">
      <c r="A9" s="83"/>
      <c r="B9" s="80" t="s">
        <v>82</v>
      </c>
      <c r="C9" s="88">
        <f>SUM(C4:C8)</f>
        <v>0</v>
      </c>
      <c r="D9" s="88">
        <f t="shared" ref="D9:M9" si="2">SUM(D4:D8)</f>
        <v>0</v>
      </c>
      <c r="E9" s="88">
        <f t="shared" si="2"/>
        <v>52.94</v>
      </c>
      <c r="F9" s="88">
        <f t="shared" si="2"/>
        <v>88.649999999999991</v>
      </c>
      <c r="G9" s="88">
        <f t="shared" si="2"/>
        <v>79.36999999999999</v>
      </c>
      <c r="H9" s="88">
        <f t="shared" si="2"/>
        <v>13.51</v>
      </c>
      <c r="I9" s="88">
        <f t="shared" si="2"/>
        <v>7</v>
      </c>
      <c r="J9" s="88">
        <f t="shared" si="2"/>
        <v>2</v>
      </c>
      <c r="K9" s="88">
        <f t="shared" si="2"/>
        <v>0</v>
      </c>
      <c r="L9" s="88">
        <f t="shared" si="2"/>
        <v>0</v>
      </c>
      <c r="M9" s="88">
        <f t="shared" si="2"/>
        <v>0</v>
      </c>
      <c r="N9" s="89">
        <f t="shared" si="0"/>
        <v>243.46999999999997</v>
      </c>
      <c r="O9" s="156">
        <v>232.43</v>
      </c>
      <c r="P9" s="72">
        <f t="shared" si="1"/>
        <v>4.7498171492492205E-2</v>
      </c>
    </row>
    <row r="10" spans="1:16">
      <c r="A10" s="83"/>
      <c r="B10" s="74" t="s">
        <v>9</v>
      </c>
      <c r="C10" s="12">
        <v>0</v>
      </c>
      <c r="D10" s="12">
        <v>1.2</v>
      </c>
      <c r="E10" s="12">
        <v>20</v>
      </c>
      <c r="F10" s="12">
        <v>17.600000000000001</v>
      </c>
      <c r="G10" s="12">
        <v>15.2</v>
      </c>
      <c r="H10" s="12">
        <v>8.5</v>
      </c>
      <c r="I10" s="12">
        <v>2</v>
      </c>
      <c r="J10" s="12">
        <v>0</v>
      </c>
      <c r="K10" s="12">
        <v>0</v>
      </c>
      <c r="L10" s="12">
        <v>0</v>
      </c>
      <c r="M10" s="12">
        <v>0</v>
      </c>
      <c r="N10" s="36">
        <f t="shared" si="0"/>
        <v>64.5</v>
      </c>
      <c r="O10" s="157">
        <v>65.099999999999994</v>
      </c>
      <c r="P10" s="85">
        <f t="shared" si="1"/>
        <v>-9.2165898617510653E-3</v>
      </c>
    </row>
    <row r="11" spans="1:16">
      <c r="A11" s="83"/>
      <c r="B11" s="74" t="s">
        <v>67</v>
      </c>
      <c r="C11" s="12">
        <v>0</v>
      </c>
      <c r="D11" s="12">
        <v>0.86</v>
      </c>
      <c r="E11" s="12">
        <v>7.3</v>
      </c>
      <c r="F11" s="12">
        <v>21.56</v>
      </c>
      <c r="G11" s="12">
        <v>5.83</v>
      </c>
      <c r="H11" s="12">
        <v>2.93</v>
      </c>
      <c r="I11" s="12">
        <v>1</v>
      </c>
      <c r="J11" s="12">
        <v>0</v>
      </c>
      <c r="K11" s="12">
        <v>0</v>
      </c>
      <c r="L11" s="12">
        <v>0</v>
      </c>
      <c r="M11" s="12">
        <v>0</v>
      </c>
      <c r="N11" s="36">
        <f t="shared" si="0"/>
        <v>39.479999999999997</v>
      </c>
      <c r="O11" s="157">
        <v>40.51</v>
      </c>
      <c r="P11" s="85">
        <f t="shared" si="1"/>
        <v>-2.542582078499139E-2</v>
      </c>
    </row>
    <row r="12" spans="1:16">
      <c r="A12" s="83"/>
      <c r="B12" s="74" t="s">
        <v>68</v>
      </c>
      <c r="C12" s="12">
        <v>0</v>
      </c>
      <c r="D12" s="12">
        <v>1</v>
      </c>
      <c r="E12" s="12">
        <v>7.4</v>
      </c>
      <c r="F12" s="12">
        <v>10.88</v>
      </c>
      <c r="G12" s="12">
        <v>7.45</v>
      </c>
      <c r="H12" s="12">
        <v>1.56</v>
      </c>
      <c r="I12" s="12">
        <v>1</v>
      </c>
      <c r="J12" s="12">
        <v>0</v>
      </c>
      <c r="K12" s="12">
        <v>0</v>
      </c>
      <c r="L12" s="12">
        <v>0</v>
      </c>
      <c r="M12" s="12">
        <v>0</v>
      </c>
      <c r="N12" s="36">
        <f t="shared" si="0"/>
        <v>29.29</v>
      </c>
      <c r="O12" s="157">
        <v>28.29</v>
      </c>
      <c r="P12" s="85">
        <f t="shared" si="1"/>
        <v>3.5348179568752212E-2</v>
      </c>
    </row>
    <row r="13" spans="1:16">
      <c r="A13" s="83"/>
      <c r="B13" s="74" t="s">
        <v>15</v>
      </c>
      <c r="C13" s="12">
        <v>0</v>
      </c>
      <c r="D13" s="12">
        <v>0</v>
      </c>
      <c r="E13" s="12">
        <v>12.35</v>
      </c>
      <c r="F13" s="12">
        <v>43.25</v>
      </c>
      <c r="G13" s="12">
        <v>18.190000000000001</v>
      </c>
      <c r="H13" s="12">
        <v>2.8</v>
      </c>
      <c r="I13" s="12">
        <v>3</v>
      </c>
      <c r="J13" s="12">
        <v>0</v>
      </c>
      <c r="K13" s="12">
        <v>0</v>
      </c>
      <c r="L13" s="12">
        <v>0</v>
      </c>
      <c r="M13" s="12">
        <v>0</v>
      </c>
      <c r="N13" s="36">
        <f t="shared" si="0"/>
        <v>79.59</v>
      </c>
      <c r="O13" s="157">
        <v>73.150000000000006</v>
      </c>
      <c r="P13" s="85">
        <f t="shared" si="1"/>
        <v>8.803827751196168E-2</v>
      </c>
    </row>
    <row r="14" spans="1:16">
      <c r="A14" s="83"/>
      <c r="B14" s="74" t="s">
        <v>64</v>
      </c>
      <c r="C14" s="12">
        <v>0</v>
      </c>
      <c r="D14" s="12">
        <v>1</v>
      </c>
      <c r="E14" s="12">
        <v>5.46</v>
      </c>
      <c r="F14" s="12">
        <v>5.6</v>
      </c>
      <c r="G14" s="12">
        <v>6.2</v>
      </c>
      <c r="H14" s="12">
        <v>2</v>
      </c>
      <c r="I14" s="12">
        <v>1</v>
      </c>
      <c r="J14" s="12">
        <v>0</v>
      </c>
      <c r="K14" s="12">
        <v>0</v>
      </c>
      <c r="L14" s="12">
        <v>0</v>
      </c>
      <c r="M14" s="12">
        <v>0</v>
      </c>
      <c r="N14" s="36">
        <f t="shared" si="0"/>
        <v>21.259999999999998</v>
      </c>
      <c r="O14" s="157">
        <v>28.11</v>
      </c>
      <c r="P14" s="85">
        <f t="shared" si="1"/>
        <v>-0.24368552116684458</v>
      </c>
    </row>
    <row r="15" spans="1:16">
      <c r="A15" s="83"/>
      <c r="B15" s="74" t="s">
        <v>24</v>
      </c>
      <c r="C15" s="12">
        <v>0</v>
      </c>
      <c r="D15" s="12">
        <v>6</v>
      </c>
      <c r="E15" s="12">
        <v>8</v>
      </c>
      <c r="F15" s="12">
        <v>12.87</v>
      </c>
      <c r="G15" s="12">
        <v>11</v>
      </c>
      <c r="H15" s="12">
        <v>4.57</v>
      </c>
      <c r="I15" s="12">
        <v>0</v>
      </c>
      <c r="J15" s="12">
        <v>1</v>
      </c>
      <c r="K15" s="12">
        <v>0</v>
      </c>
      <c r="L15" s="12">
        <v>0</v>
      </c>
      <c r="M15" s="12">
        <v>0</v>
      </c>
      <c r="N15" s="36">
        <f t="shared" si="0"/>
        <v>43.44</v>
      </c>
      <c r="O15" s="157">
        <v>43.44</v>
      </c>
      <c r="P15" s="85">
        <f t="shared" si="1"/>
        <v>0</v>
      </c>
    </row>
    <row r="16" spans="1:16" s="8" customFormat="1">
      <c r="A16" s="83"/>
      <c r="B16" s="80" t="s">
        <v>83</v>
      </c>
      <c r="C16" s="88">
        <f>SUM(C10:C15)</f>
        <v>0</v>
      </c>
      <c r="D16" s="88">
        <f t="shared" ref="D16:M16" si="3">SUM(D10:D15)</f>
        <v>10.06</v>
      </c>
      <c r="E16" s="88">
        <f t="shared" si="3"/>
        <v>60.510000000000005</v>
      </c>
      <c r="F16" s="88">
        <f t="shared" si="3"/>
        <v>111.75999999999999</v>
      </c>
      <c r="G16" s="88">
        <f t="shared" si="3"/>
        <v>63.870000000000005</v>
      </c>
      <c r="H16" s="88">
        <f t="shared" si="3"/>
        <v>22.36</v>
      </c>
      <c r="I16" s="88">
        <f t="shared" si="3"/>
        <v>8</v>
      </c>
      <c r="J16" s="88">
        <f t="shared" si="3"/>
        <v>1</v>
      </c>
      <c r="K16" s="88">
        <f t="shared" si="3"/>
        <v>0</v>
      </c>
      <c r="L16" s="88">
        <f t="shared" si="3"/>
        <v>0</v>
      </c>
      <c r="M16" s="88">
        <f t="shared" si="3"/>
        <v>0</v>
      </c>
      <c r="N16" s="89">
        <f t="shared" si="0"/>
        <v>277.56</v>
      </c>
      <c r="O16" s="158">
        <v>278.60000000000002</v>
      </c>
      <c r="P16" s="72">
        <f t="shared" si="1"/>
        <v>-3.7329504666188816E-3</v>
      </c>
    </row>
    <row r="17" spans="1:16">
      <c r="A17" s="83"/>
      <c r="B17" s="74" t="s">
        <v>72</v>
      </c>
      <c r="C17" s="12">
        <v>3.92</v>
      </c>
      <c r="D17" s="12">
        <v>0</v>
      </c>
      <c r="E17" s="12">
        <v>17.2</v>
      </c>
      <c r="F17" s="12">
        <v>15</v>
      </c>
      <c r="G17" s="12">
        <v>13</v>
      </c>
      <c r="H17" s="12">
        <v>2</v>
      </c>
      <c r="I17" s="12">
        <v>2</v>
      </c>
      <c r="J17" s="12">
        <v>0</v>
      </c>
      <c r="K17" s="12">
        <v>0</v>
      </c>
      <c r="L17" s="12">
        <v>0</v>
      </c>
      <c r="M17" s="12">
        <v>0</v>
      </c>
      <c r="N17" s="36">
        <f t="shared" si="0"/>
        <v>53.12</v>
      </c>
      <c r="O17" s="157">
        <v>49.2</v>
      </c>
      <c r="P17" s="85">
        <f t="shared" si="1"/>
        <v>7.9674796747967361E-2</v>
      </c>
    </row>
    <row r="18" spans="1:16">
      <c r="A18" s="83"/>
      <c r="B18" s="74" t="s">
        <v>22</v>
      </c>
      <c r="C18" s="12">
        <v>0</v>
      </c>
      <c r="D18" s="12">
        <v>0</v>
      </c>
      <c r="E18" s="12">
        <v>27.03</v>
      </c>
      <c r="F18" s="12">
        <v>56.29</v>
      </c>
      <c r="G18" s="12">
        <v>16.7</v>
      </c>
      <c r="H18" s="12">
        <v>3.5</v>
      </c>
      <c r="I18" s="12">
        <v>2</v>
      </c>
      <c r="J18" s="12">
        <v>0</v>
      </c>
      <c r="K18" s="12">
        <v>0</v>
      </c>
      <c r="L18" s="12">
        <v>0</v>
      </c>
      <c r="M18" s="12">
        <v>0</v>
      </c>
      <c r="N18" s="36">
        <f t="shared" si="0"/>
        <v>105.52</v>
      </c>
      <c r="O18" s="157">
        <v>98.67</v>
      </c>
      <c r="P18" s="85">
        <f t="shared" si="1"/>
        <v>6.9423330292895449E-2</v>
      </c>
    </row>
    <row r="19" spans="1:16">
      <c r="A19" s="83"/>
      <c r="B19" s="74" t="s">
        <v>65</v>
      </c>
      <c r="C19" s="12">
        <v>3</v>
      </c>
      <c r="D19" s="12">
        <v>0</v>
      </c>
      <c r="E19" s="12">
        <v>46.31</v>
      </c>
      <c r="F19" s="12">
        <v>49</v>
      </c>
      <c r="G19" s="12">
        <v>17.93</v>
      </c>
      <c r="H19" s="12">
        <v>5.5</v>
      </c>
      <c r="I19" s="12">
        <v>1</v>
      </c>
      <c r="J19" s="12">
        <v>1</v>
      </c>
      <c r="K19" s="12">
        <v>0</v>
      </c>
      <c r="L19" s="12">
        <v>0</v>
      </c>
      <c r="M19" s="12">
        <v>0</v>
      </c>
      <c r="N19" s="36">
        <f t="shared" si="0"/>
        <v>123.74000000000001</v>
      </c>
      <c r="O19" s="157">
        <v>119.53</v>
      </c>
      <c r="P19" s="85">
        <f t="shared" si="1"/>
        <v>3.522128335982605E-2</v>
      </c>
    </row>
    <row r="20" spans="1:16" s="8" customFormat="1">
      <c r="A20" s="83"/>
      <c r="B20" s="80" t="s">
        <v>84</v>
      </c>
      <c r="C20" s="88">
        <f>SUM(C17:C19)</f>
        <v>6.92</v>
      </c>
      <c r="D20" s="88">
        <f t="shared" ref="D20:M20" si="4">SUM(D17:D19)</f>
        <v>0</v>
      </c>
      <c r="E20" s="88">
        <f t="shared" si="4"/>
        <v>90.54</v>
      </c>
      <c r="F20" s="88">
        <f t="shared" si="4"/>
        <v>120.28999999999999</v>
      </c>
      <c r="G20" s="88">
        <f t="shared" si="4"/>
        <v>47.629999999999995</v>
      </c>
      <c r="H20" s="88">
        <f t="shared" si="4"/>
        <v>11</v>
      </c>
      <c r="I20" s="88">
        <f t="shared" si="4"/>
        <v>5</v>
      </c>
      <c r="J20" s="88">
        <f t="shared" si="4"/>
        <v>1</v>
      </c>
      <c r="K20" s="88">
        <f t="shared" si="4"/>
        <v>0</v>
      </c>
      <c r="L20" s="88">
        <f t="shared" si="4"/>
        <v>0</v>
      </c>
      <c r="M20" s="88">
        <f t="shared" si="4"/>
        <v>0</v>
      </c>
      <c r="N20" s="89">
        <f t="shared" si="0"/>
        <v>282.38</v>
      </c>
      <c r="O20" s="158">
        <v>267.39999999999998</v>
      </c>
      <c r="P20" s="72">
        <f t="shared" si="1"/>
        <v>5.6020942408377038E-2</v>
      </c>
    </row>
    <row r="21" spans="1:16">
      <c r="A21" s="83"/>
      <c r="B21" s="74" t="s">
        <v>13</v>
      </c>
      <c r="C21" s="12">
        <v>0</v>
      </c>
      <c r="D21" s="12">
        <v>0</v>
      </c>
      <c r="E21" s="12">
        <v>24.24</v>
      </c>
      <c r="F21" s="12">
        <v>29.48</v>
      </c>
      <c r="G21" s="12">
        <v>18</v>
      </c>
      <c r="H21" s="12">
        <v>7</v>
      </c>
      <c r="I21" s="12">
        <v>4</v>
      </c>
      <c r="J21" s="12">
        <v>0</v>
      </c>
      <c r="K21" s="12">
        <v>0</v>
      </c>
      <c r="L21" s="12">
        <v>0</v>
      </c>
      <c r="M21" s="12">
        <v>0</v>
      </c>
      <c r="N21" s="36">
        <f t="shared" si="0"/>
        <v>82.72</v>
      </c>
      <c r="O21" s="157">
        <v>79.83</v>
      </c>
      <c r="P21" s="85">
        <f t="shared" si="1"/>
        <v>3.6201929099336096E-2</v>
      </c>
    </row>
    <row r="22" spans="1:16">
      <c r="A22" s="83"/>
      <c r="B22" s="74" t="s">
        <v>58</v>
      </c>
      <c r="C22" s="129">
        <v>0</v>
      </c>
      <c r="D22" s="129">
        <v>0</v>
      </c>
      <c r="E22" s="129">
        <v>51</v>
      </c>
      <c r="F22" s="129">
        <v>98.9</v>
      </c>
      <c r="G22" s="129">
        <v>50.5</v>
      </c>
      <c r="H22" s="129">
        <v>0.16600000000000001</v>
      </c>
      <c r="I22" s="129">
        <v>2.8</v>
      </c>
      <c r="J22" s="129">
        <v>1</v>
      </c>
      <c r="K22" s="129">
        <v>0</v>
      </c>
      <c r="L22" s="129">
        <v>0</v>
      </c>
      <c r="M22" s="129">
        <v>0</v>
      </c>
      <c r="N22" s="64">
        <f t="shared" si="0"/>
        <v>204.36600000000001</v>
      </c>
      <c r="O22" s="157">
        <v>204.36600000000001</v>
      </c>
      <c r="P22" s="85">
        <f t="shared" si="1"/>
        <v>0</v>
      </c>
    </row>
    <row r="23" spans="1:16">
      <c r="A23" s="83"/>
      <c r="B23" s="74" t="s">
        <v>59</v>
      </c>
      <c r="C23" s="12">
        <v>17.399999999999999</v>
      </c>
      <c r="D23" s="12">
        <v>5</v>
      </c>
      <c r="E23" s="12">
        <v>31.64</v>
      </c>
      <c r="F23" s="12">
        <v>40.65</v>
      </c>
      <c r="G23" s="12">
        <v>26.5</v>
      </c>
      <c r="H23" s="12">
        <v>12.2</v>
      </c>
      <c r="I23" s="12">
        <v>7</v>
      </c>
      <c r="J23" s="12">
        <v>1</v>
      </c>
      <c r="K23" s="12">
        <v>1</v>
      </c>
      <c r="L23" s="12">
        <v>0</v>
      </c>
      <c r="M23" s="12">
        <v>0</v>
      </c>
      <c r="N23" s="36">
        <f t="shared" si="0"/>
        <v>142.38999999999999</v>
      </c>
      <c r="O23" s="157">
        <v>143.34</v>
      </c>
      <c r="P23" s="85">
        <f t="shared" si="1"/>
        <v>-6.6275987163388938E-3</v>
      </c>
    </row>
    <row r="24" spans="1:16" s="8" customFormat="1">
      <c r="A24" s="83"/>
      <c r="B24" s="80" t="s">
        <v>85</v>
      </c>
      <c r="C24" s="88">
        <f>SUM(C21:C23)</f>
        <v>17.399999999999999</v>
      </c>
      <c r="D24" s="88">
        <f t="shared" ref="D24:M24" si="5">SUM(D21:D23)</f>
        <v>5</v>
      </c>
      <c r="E24" s="88">
        <f t="shared" si="5"/>
        <v>106.88</v>
      </c>
      <c r="F24" s="88">
        <f t="shared" si="5"/>
        <v>169.03</v>
      </c>
      <c r="G24" s="88">
        <f t="shared" si="5"/>
        <v>95</v>
      </c>
      <c r="H24" s="88">
        <f t="shared" si="5"/>
        <v>19.366</v>
      </c>
      <c r="I24" s="88">
        <f t="shared" si="5"/>
        <v>13.8</v>
      </c>
      <c r="J24" s="88">
        <f t="shared" si="5"/>
        <v>2</v>
      </c>
      <c r="K24" s="88">
        <f t="shared" si="5"/>
        <v>1</v>
      </c>
      <c r="L24" s="88">
        <f t="shared" si="5"/>
        <v>0</v>
      </c>
      <c r="M24" s="88">
        <f t="shared" si="5"/>
        <v>0</v>
      </c>
      <c r="N24" s="89">
        <f t="shared" si="0"/>
        <v>429.476</v>
      </c>
      <c r="O24" s="158">
        <v>427.536</v>
      </c>
      <c r="P24" s="72">
        <f t="shared" si="1"/>
        <v>4.5376295797312921E-3</v>
      </c>
    </row>
    <row r="25" spans="1:16">
      <c r="A25" s="91"/>
      <c r="B25" s="90" t="s">
        <v>48</v>
      </c>
      <c r="C25" s="12">
        <v>1</v>
      </c>
      <c r="D25" s="12">
        <v>1</v>
      </c>
      <c r="E25" s="12">
        <v>4.5999999999999996</v>
      </c>
      <c r="F25" s="12">
        <v>6</v>
      </c>
      <c r="G25" s="12">
        <v>8.1</v>
      </c>
      <c r="H25" s="12">
        <v>3</v>
      </c>
      <c r="I25" s="12">
        <v>1</v>
      </c>
      <c r="J25" s="12">
        <v>0</v>
      </c>
      <c r="K25" s="12">
        <v>0</v>
      </c>
      <c r="L25" s="12">
        <v>0</v>
      </c>
      <c r="M25" s="12">
        <v>0</v>
      </c>
      <c r="N25" s="35">
        <f t="shared" ref="N25:N58" si="6">SUM(C25:M25)</f>
        <v>24.7</v>
      </c>
      <c r="O25" s="159">
        <v>24.9</v>
      </c>
      <c r="P25" s="85">
        <f t="shared" ref="P25:P58" si="7">(N25-O25)/O25</f>
        <v>-8.0321285140561964E-3</v>
      </c>
    </row>
    <row r="26" spans="1:16">
      <c r="A26" s="83"/>
      <c r="B26" s="74" t="s">
        <v>45</v>
      </c>
      <c r="C26" s="12">
        <v>0</v>
      </c>
      <c r="D26" s="12">
        <v>0</v>
      </c>
      <c r="E26" s="12">
        <v>8</v>
      </c>
      <c r="F26" s="12">
        <v>9.17</v>
      </c>
      <c r="G26" s="12">
        <v>19.02</v>
      </c>
      <c r="H26" s="12">
        <v>6.54</v>
      </c>
      <c r="I26" s="12">
        <v>0</v>
      </c>
      <c r="J26" s="12">
        <v>1</v>
      </c>
      <c r="K26" s="12">
        <v>0</v>
      </c>
      <c r="L26" s="12">
        <v>0</v>
      </c>
      <c r="M26" s="12">
        <v>0</v>
      </c>
      <c r="N26" s="36">
        <f t="shared" si="6"/>
        <v>43.73</v>
      </c>
      <c r="O26" s="157">
        <v>42.73</v>
      </c>
      <c r="P26" s="85">
        <f t="shared" si="7"/>
        <v>2.3402761525860055E-2</v>
      </c>
    </row>
    <row r="27" spans="1:16">
      <c r="A27" s="83"/>
      <c r="B27" s="74" t="s">
        <v>10</v>
      </c>
      <c r="C27" s="12">
        <v>7.32</v>
      </c>
      <c r="D27" s="12">
        <v>3</v>
      </c>
      <c r="E27" s="12">
        <v>19</v>
      </c>
      <c r="F27" s="12">
        <v>19</v>
      </c>
      <c r="G27" s="12">
        <v>13.7</v>
      </c>
      <c r="H27" s="12">
        <v>6.5</v>
      </c>
      <c r="I27" s="12">
        <v>1</v>
      </c>
      <c r="J27" s="12">
        <v>1</v>
      </c>
      <c r="K27" s="12">
        <v>0</v>
      </c>
      <c r="L27" s="12">
        <v>0</v>
      </c>
      <c r="M27" s="12">
        <v>0</v>
      </c>
      <c r="N27" s="130">
        <f t="shared" ref="N27:N35" si="8">SUM(C27:M27)</f>
        <v>70.52</v>
      </c>
      <c r="O27" s="157">
        <v>61.5</v>
      </c>
      <c r="P27" s="85">
        <f t="shared" ref="P27:P35" si="9">(N27-O27)/O27</f>
        <v>0.14666666666666661</v>
      </c>
    </row>
    <row r="28" spans="1:16">
      <c r="A28" s="83"/>
      <c r="B28" s="74" t="s">
        <v>16</v>
      </c>
      <c r="C28" s="12">
        <v>0</v>
      </c>
      <c r="D28" s="12">
        <v>0</v>
      </c>
      <c r="E28" s="12">
        <v>8</v>
      </c>
      <c r="F28" s="12">
        <v>6</v>
      </c>
      <c r="G28" s="12">
        <v>7.9</v>
      </c>
      <c r="H28" s="12">
        <v>5</v>
      </c>
      <c r="I28" s="12">
        <v>1</v>
      </c>
      <c r="J28" s="12">
        <v>0</v>
      </c>
      <c r="K28" s="12">
        <v>0</v>
      </c>
      <c r="L28" s="12">
        <v>0</v>
      </c>
      <c r="M28" s="12">
        <v>0</v>
      </c>
      <c r="N28" s="36">
        <f t="shared" si="8"/>
        <v>27.9</v>
      </c>
      <c r="O28" s="157">
        <v>27.9</v>
      </c>
      <c r="P28" s="85">
        <f t="shared" si="9"/>
        <v>0</v>
      </c>
    </row>
    <row r="29" spans="1:16">
      <c r="A29" s="83"/>
      <c r="B29" s="74" t="s">
        <v>49</v>
      </c>
      <c r="C29" s="12">
        <v>0</v>
      </c>
      <c r="D29" s="12">
        <v>0</v>
      </c>
      <c r="E29" s="12">
        <v>4</v>
      </c>
      <c r="F29" s="12">
        <v>5</v>
      </c>
      <c r="G29" s="12">
        <v>7.51</v>
      </c>
      <c r="H29" s="12">
        <v>3.6</v>
      </c>
      <c r="I29" s="12">
        <v>1</v>
      </c>
      <c r="J29" s="12">
        <v>0</v>
      </c>
      <c r="K29" s="12">
        <v>0</v>
      </c>
      <c r="L29" s="12">
        <v>0</v>
      </c>
      <c r="M29" s="12">
        <v>0</v>
      </c>
      <c r="N29" s="36">
        <f t="shared" si="8"/>
        <v>21.11</v>
      </c>
      <c r="O29" s="157">
        <v>20.6</v>
      </c>
      <c r="P29" s="85">
        <f t="shared" si="9"/>
        <v>2.4757281553397958E-2</v>
      </c>
    </row>
    <row r="30" spans="1:16">
      <c r="A30" s="83"/>
      <c r="B30" s="74" t="s">
        <v>26</v>
      </c>
      <c r="C30" s="12">
        <v>0</v>
      </c>
      <c r="D30" s="12">
        <v>0</v>
      </c>
      <c r="E30" s="12">
        <v>18</v>
      </c>
      <c r="F30" s="12">
        <v>21</v>
      </c>
      <c r="G30" s="12">
        <v>27.3</v>
      </c>
      <c r="H30" s="12">
        <v>23.38</v>
      </c>
      <c r="I30" s="12">
        <v>5</v>
      </c>
      <c r="J30" s="12">
        <v>4.0199999999999996</v>
      </c>
      <c r="K30" s="12">
        <v>0</v>
      </c>
      <c r="L30" s="12">
        <v>0</v>
      </c>
      <c r="M30" s="12">
        <v>0</v>
      </c>
      <c r="N30" s="36">
        <f t="shared" si="8"/>
        <v>98.699999999999989</v>
      </c>
      <c r="O30" s="157">
        <v>83.58</v>
      </c>
      <c r="P30" s="85">
        <f t="shared" si="9"/>
        <v>0.18090452261306522</v>
      </c>
    </row>
    <row r="31" spans="1:16" s="8" customFormat="1">
      <c r="A31" s="83"/>
      <c r="B31" s="80" t="s">
        <v>86</v>
      </c>
      <c r="C31" s="88">
        <f>SUM(C25:C30)</f>
        <v>8.32</v>
      </c>
      <c r="D31" s="88">
        <f t="shared" ref="D31:M31" si="10">SUM(D25:D30)</f>
        <v>4</v>
      </c>
      <c r="E31" s="88">
        <f t="shared" si="10"/>
        <v>61.6</v>
      </c>
      <c r="F31" s="88">
        <f t="shared" si="10"/>
        <v>66.17</v>
      </c>
      <c r="G31" s="88">
        <f t="shared" si="10"/>
        <v>83.529999999999987</v>
      </c>
      <c r="H31" s="88">
        <f t="shared" si="10"/>
        <v>48.019999999999996</v>
      </c>
      <c r="I31" s="88">
        <f t="shared" si="10"/>
        <v>9</v>
      </c>
      <c r="J31" s="88">
        <f t="shared" si="10"/>
        <v>6.02</v>
      </c>
      <c r="K31" s="88">
        <f t="shared" si="10"/>
        <v>0</v>
      </c>
      <c r="L31" s="88">
        <f t="shared" si="10"/>
        <v>0</v>
      </c>
      <c r="M31" s="88">
        <f t="shared" si="10"/>
        <v>0</v>
      </c>
      <c r="N31" s="89">
        <f t="shared" si="8"/>
        <v>286.65999999999997</v>
      </c>
      <c r="O31" s="158">
        <v>261.20999999999998</v>
      </c>
      <c r="P31" s="72">
        <f t="shared" si="9"/>
        <v>9.7431185636078221E-2</v>
      </c>
    </row>
    <row r="32" spans="1:16">
      <c r="A32" s="83"/>
      <c r="B32" s="74" t="s">
        <v>77</v>
      </c>
      <c r="C32" s="12">
        <v>0</v>
      </c>
      <c r="D32" s="12">
        <v>0</v>
      </c>
      <c r="E32" s="12">
        <v>4</v>
      </c>
      <c r="F32" s="12">
        <v>5.2</v>
      </c>
      <c r="G32" s="12">
        <v>4</v>
      </c>
      <c r="H32" s="12">
        <v>1</v>
      </c>
      <c r="I32" s="12">
        <v>1</v>
      </c>
      <c r="J32" s="12">
        <v>0</v>
      </c>
      <c r="K32" s="12">
        <v>0</v>
      </c>
      <c r="L32" s="12">
        <v>0</v>
      </c>
      <c r="M32" s="12">
        <v>0</v>
      </c>
      <c r="N32" s="130">
        <f t="shared" si="8"/>
        <v>15.2</v>
      </c>
      <c r="O32" s="157">
        <v>19</v>
      </c>
      <c r="P32" s="85">
        <f t="shared" si="9"/>
        <v>-0.20000000000000004</v>
      </c>
    </row>
    <row r="33" spans="1:16">
      <c r="A33" s="83"/>
      <c r="B33" s="74" t="s">
        <v>23</v>
      </c>
      <c r="C33" s="12">
        <v>0</v>
      </c>
      <c r="D33" s="12">
        <v>0</v>
      </c>
      <c r="E33" s="12">
        <v>15.46</v>
      </c>
      <c r="F33" s="12">
        <v>28.62</v>
      </c>
      <c r="G33" s="12">
        <v>10.61</v>
      </c>
      <c r="H33" s="12">
        <v>3.91</v>
      </c>
      <c r="I33" s="12">
        <v>1</v>
      </c>
      <c r="J33" s="12">
        <v>0</v>
      </c>
      <c r="K33" s="12">
        <v>0</v>
      </c>
      <c r="L33" s="12">
        <v>0</v>
      </c>
      <c r="M33" s="12">
        <v>0</v>
      </c>
      <c r="N33" s="130">
        <f t="shared" si="8"/>
        <v>59.599999999999994</v>
      </c>
      <c r="O33" s="157">
        <v>60.71</v>
      </c>
      <c r="P33" s="85">
        <f t="shared" si="9"/>
        <v>-1.8283643551309611E-2</v>
      </c>
    </row>
    <row r="34" spans="1:16">
      <c r="A34" s="83"/>
      <c r="B34" s="74" t="s">
        <v>60</v>
      </c>
      <c r="C34" s="12">
        <v>1</v>
      </c>
      <c r="D34" s="12">
        <v>1</v>
      </c>
      <c r="E34" s="12">
        <v>15.21</v>
      </c>
      <c r="F34" s="12">
        <v>33.299999999999997</v>
      </c>
      <c r="G34" s="12">
        <v>13.6</v>
      </c>
      <c r="H34" s="12">
        <v>4.9000000000000004</v>
      </c>
      <c r="I34" s="12">
        <v>1</v>
      </c>
      <c r="J34" s="12">
        <v>0</v>
      </c>
      <c r="K34" s="12">
        <v>0</v>
      </c>
      <c r="L34" s="12">
        <v>0</v>
      </c>
      <c r="M34" s="12">
        <v>0</v>
      </c>
      <c r="N34" s="36">
        <f t="shared" si="8"/>
        <v>70.010000000000005</v>
      </c>
      <c r="O34" s="157">
        <v>67.37</v>
      </c>
      <c r="P34" s="85">
        <f t="shared" si="9"/>
        <v>3.9186581564494588E-2</v>
      </c>
    </row>
    <row r="35" spans="1:16" s="8" customFormat="1">
      <c r="A35" s="83"/>
      <c r="B35" s="80" t="s">
        <v>87</v>
      </c>
      <c r="C35" s="88">
        <f>SUM(C32:C34)</f>
        <v>1</v>
      </c>
      <c r="D35" s="88">
        <f t="shared" ref="D35:M35" si="11">SUM(D32:D34)</f>
        <v>1</v>
      </c>
      <c r="E35" s="88">
        <f t="shared" si="11"/>
        <v>34.67</v>
      </c>
      <c r="F35" s="88">
        <f t="shared" si="11"/>
        <v>67.12</v>
      </c>
      <c r="G35" s="88">
        <f t="shared" si="11"/>
        <v>28.21</v>
      </c>
      <c r="H35" s="88">
        <f t="shared" si="11"/>
        <v>9.81</v>
      </c>
      <c r="I35" s="88">
        <f t="shared" si="11"/>
        <v>3</v>
      </c>
      <c r="J35" s="88">
        <f t="shared" si="11"/>
        <v>0</v>
      </c>
      <c r="K35" s="88">
        <f t="shared" si="11"/>
        <v>0</v>
      </c>
      <c r="L35" s="88">
        <f t="shared" si="11"/>
        <v>0</v>
      </c>
      <c r="M35" s="88">
        <f t="shared" si="11"/>
        <v>0</v>
      </c>
      <c r="N35" s="89">
        <f t="shared" si="8"/>
        <v>144.81</v>
      </c>
      <c r="O35" s="158">
        <v>147.08000000000001</v>
      </c>
      <c r="P35" s="72">
        <f t="shared" si="9"/>
        <v>-1.5433777536034879E-2</v>
      </c>
    </row>
    <row r="36" spans="1:16">
      <c r="A36" s="83"/>
      <c r="B36" s="74" t="s">
        <v>8</v>
      </c>
      <c r="C36" s="12">
        <v>6</v>
      </c>
      <c r="D36" s="12">
        <v>1.52</v>
      </c>
      <c r="E36" s="12">
        <v>9</v>
      </c>
      <c r="F36" s="12">
        <v>23.02</v>
      </c>
      <c r="G36" s="12">
        <v>13.88</v>
      </c>
      <c r="H36" s="12">
        <v>3.97</v>
      </c>
      <c r="I36" s="12">
        <v>2</v>
      </c>
      <c r="J36" s="12">
        <v>1</v>
      </c>
      <c r="K36" s="12">
        <v>0</v>
      </c>
      <c r="L36" s="12">
        <v>0</v>
      </c>
      <c r="M36" s="12">
        <v>0</v>
      </c>
      <c r="N36" s="36">
        <f t="shared" si="6"/>
        <v>60.39</v>
      </c>
      <c r="O36" s="157">
        <v>57.64</v>
      </c>
      <c r="P36" s="85">
        <f t="shared" si="7"/>
        <v>4.7709923664122134E-2</v>
      </c>
    </row>
    <row r="37" spans="1:16">
      <c r="A37" s="83"/>
      <c r="B37" s="74" t="s">
        <v>12</v>
      </c>
      <c r="C37" s="12">
        <v>0</v>
      </c>
      <c r="D37" s="12">
        <v>3</v>
      </c>
      <c r="E37" s="12">
        <v>13</v>
      </c>
      <c r="F37" s="12">
        <v>14</v>
      </c>
      <c r="G37" s="12">
        <v>13.24</v>
      </c>
      <c r="H37" s="12">
        <v>6.56</v>
      </c>
      <c r="I37" s="12">
        <v>0</v>
      </c>
      <c r="J37" s="12">
        <v>1</v>
      </c>
      <c r="K37" s="12">
        <v>0</v>
      </c>
      <c r="L37" s="12">
        <v>0</v>
      </c>
      <c r="M37" s="12">
        <v>0</v>
      </c>
      <c r="N37" s="36">
        <f t="shared" ref="N37:N50" si="12">SUM(C37:M37)</f>
        <v>50.800000000000004</v>
      </c>
      <c r="O37" s="157">
        <v>55.8</v>
      </c>
      <c r="P37" s="85">
        <f t="shared" ref="P37:P49" si="13">(N37-O37)/O37</f>
        <v>-8.9605734767024964E-2</v>
      </c>
    </row>
    <row r="38" spans="1:16">
      <c r="A38" s="83"/>
      <c r="B38" s="74" t="s">
        <v>50</v>
      </c>
      <c r="C38" s="12">
        <v>0</v>
      </c>
      <c r="D38" s="12">
        <v>0.5</v>
      </c>
      <c r="E38" s="12">
        <v>14</v>
      </c>
      <c r="F38" s="12">
        <v>27.79</v>
      </c>
      <c r="G38" s="12">
        <v>29.2</v>
      </c>
      <c r="H38" s="12">
        <v>11.8</v>
      </c>
      <c r="I38" s="12">
        <v>0.8</v>
      </c>
      <c r="J38" s="12">
        <v>1</v>
      </c>
      <c r="K38" s="12">
        <v>0</v>
      </c>
      <c r="L38" s="12">
        <v>0</v>
      </c>
      <c r="M38" s="12">
        <v>0</v>
      </c>
      <c r="N38" s="36">
        <f t="shared" si="12"/>
        <v>85.089999999999989</v>
      </c>
      <c r="O38" s="157">
        <v>84.59</v>
      </c>
      <c r="P38" s="85">
        <f t="shared" si="13"/>
        <v>5.9108641683412429E-3</v>
      </c>
    </row>
    <row r="39" spans="1:16">
      <c r="A39" s="83"/>
      <c r="B39" s="74" t="s">
        <v>61</v>
      </c>
      <c r="C39" s="12">
        <v>0</v>
      </c>
      <c r="D39" s="12">
        <v>0</v>
      </c>
      <c r="E39" s="12">
        <v>22.6</v>
      </c>
      <c r="F39" s="12">
        <v>33.6</v>
      </c>
      <c r="G39" s="12">
        <v>35</v>
      </c>
      <c r="H39" s="12">
        <v>11.6</v>
      </c>
      <c r="I39" s="12">
        <v>7</v>
      </c>
      <c r="J39" s="12">
        <v>0</v>
      </c>
      <c r="K39" s="12">
        <v>1</v>
      </c>
      <c r="L39" s="12">
        <v>0</v>
      </c>
      <c r="M39" s="12">
        <v>0</v>
      </c>
      <c r="N39" s="36">
        <f t="shared" si="12"/>
        <v>110.8</v>
      </c>
      <c r="O39" s="157">
        <v>114.8</v>
      </c>
      <c r="P39" s="85">
        <f t="shared" si="13"/>
        <v>-3.484320557491289E-2</v>
      </c>
    </row>
    <row r="40" spans="1:16" s="8" customFormat="1">
      <c r="A40" s="83"/>
      <c r="B40" s="80" t="s">
        <v>88</v>
      </c>
      <c r="C40" s="88">
        <f>SUM(C36:C39)</f>
        <v>6</v>
      </c>
      <c r="D40" s="88">
        <f t="shared" ref="D40:M40" si="14">SUM(D36:D39)</f>
        <v>5.0199999999999996</v>
      </c>
      <c r="E40" s="88">
        <f t="shared" si="14"/>
        <v>58.6</v>
      </c>
      <c r="F40" s="88">
        <f t="shared" si="14"/>
        <v>98.41</v>
      </c>
      <c r="G40" s="88">
        <f t="shared" si="14"/>
        <v>91.32</v>
      </c>
      <c r="H40" s="88">
        <f t="shared" si="14"/>
        <v>33.93</v>
      </c>
      <c r="I40" s="88">
        <f t="shared" si="14"/>
        <v>9.8000000000000007</v>
      </c>
      <c r="J40" s="88">
        <f t="shared" si="14"/>
        <v>3</v>
      </c>
      <c r="K40" s="88">
        <f t="shared" si="14"/>
        <v>1</v>
      </c>
      <c r="L40" s="88">
        <f t="shared" si="14"/>
        <v>0</v>
      </c>
      <c r="M40" s="88">
        <f t="shared" si="14"/>
        <v>0</v>
      </c>
      <c r="N40" s="89">
        <f t="shared" si="12"/>
        <v>307.08000000000004</v>
      </c>
      <c r="O40" s="156">
        <v>312.83</v>
      </c>
      <c r="P40" s="72">
        <f t="shared" si="13"/>
        <v>-1.8380590096857538E-2</v>
      </c>
    </row>
    <row r="41" spans="1:16">
      <c r="A41" s="83"/>
      <c r="B41" s="74" t="s">
        <v>11</v>
      </c>
      <c r="C41" s="12">
        <v>0</v>
      </c>
      <c r="D41" s="12">
        <v>0</v>
      </c>
      <c r="E41" s="12">
        <v>16</v>
      </c>
      <c r="F41" s="12">
        <v>26.72</v>
      </c>
      <c r="G41" s="12">
        <v>7.55</v>
      </c>
      <c r="H41" s="12">
        <v>3.2</v>
      </c>
      <c r="I41" s="12">
        <v>1</v>
      </c>
      <c r="J41" s="12">
        <v>0</v>
      </c>
      <c r="K41" s="12">
        <v>0</v>
      </c>
      <c r="L41" s="12">
        <v>0</v>
      </c>
      <c r="M41" s="12"/>
      <c r="N41" s="36">
        <f t="shared" si="12"/>
        <v>54.47</v>
      </c>
      <c r="O41" s="157">
        <v>56.25</v>
      </c>
      <c r="P41" s="85">
        <f t="shared" si="13"/>
        <v>-3.1644444444444468E-2</v>
      </c>
    </row>
    <row r="42" spans="1:16">
      <c r="A42" s="83"/>
      <c r="B42" s="74" t="s">
        <v>20</v>
      </c>
      <c r="C42" s="12">
        <v>3</v>
      </c>
      <c r="D42" s="12">
        <v>0.68</v>
      </c>
      <c r="E42" s="12">
        <v>2</v>
      </c>
      <c r="F42" s="12">
        <v>9.2200000000000006</v>
      </c>
      <c r="G42" s="12">
        <v>9.16</v>
      </c>
      <c r="H42" s="12">
        <v>0</v>
      </c>
      <c r="I42" s="12">
        <v>1</v>
      </c>
      <c r="J42" s="12">
        <v>0</v>
      </c>
      <c r="K42" s="12">
        <v>0</v>
      </c>
      <c r="L42" s="12">
        <v>0</v>
      </c>
      <c r="M42" s="12">
        <v>0</v>
      </c>
      <c r="N42" s="36">
        <f t="shared" si="12"/>
        <v>25.060000000000002</v>
      </c>
      <c r="O42" s="157">
        <v>21.5</v>
      </c>
      <c r="P42" s="85">
        <f t="shared" si="13"/>
        <v>0.16558139534883731</v>
      </c>
    </row>
    <row r="43" spans="1:16">
      <c r="A43" s="83"/>
      <c r="B43" s="74" t="s">
        <v>21</v>
      </c>
      <c r="C43" s="12">
        <v>0</v>
      </c>
      <c r="D43" s="12">
        <v>1.8</v>
      </c>
      <c r="E43" s="12">
        <v>8.8000000000000007</v>
      </c>
      <c r="F43" s="12">
        <v>14.5</v>
      </c>
      <c r="G43" s="12">
        <v>8</v>
      </c>
      <c r="H43" s="12">
        <v>3</v>
      </c>
      <c r="I43" s="12">
        <v>1</v>
      </c>
      <c r="J43" s="12">
        <v>0</v>
      </c>
      <c r="K43" s="12">
        <v>0</v>
      </c>
      <c r="L43" s="12">
        <v>0</v>
      </c>
      <c r="M43" s="12">
        <v>0</v>
      </c>
      <c r="N43" s="36">
        <f t="shared" si="12"/>
        <v>37.1</v>
      </c>
      <c r="O43" s="157">
        <v>37.200000000000003</v>
      </c>
      <c r="P43" s="85">
        <f t="shared" si="13"/>
        <v>-2.6881720430107906E-3</v>
      </c>
    </row>
    <row r="44" spans="1:16">
      <c r="A44" s="83"/>
      <c r="B44" s="74" t="s">
        <v>57</v>
      </c>
      <c r="C44" s="12">
        <v>0</v>
      </c>
      <c r="D44" s="12">
        <v>0</v>
      </c>
      <c r="E44" s="12">
        <v>7.4</v>
      </c>
      <c r="F44" s="12">
        <v>8.4</v>
      </c>
      <c r="G44" s="12">
        <v>3.8</v>
      </c>
      <c r="H44" s="12">
        <v>3</v>
      </c>
      <c r="I44" s="12">
        <v>1</v>
      </c>
      <c r="J44" s="12">
        <v>0</v>
      </c>
      <c r="K44" s="12">
        <v>0</v>
      </c>
      <c r="L44" s="12">
        <v>0</v>
      </c>
      <c r="M44" s="12">
        <v>0</v>
      </c>
      <c r="N44" s="36">
        <f t="shared" si="12"/>
        <v>23.6</v>
      </c>
      <c r="O44" s="157">
        <v>21.35</v>
      </c>
      <c r="P44" s="85">
        <f t="shared" si="13"/>
        <v>0.10538641686182669</v>
      </c>
    </row>
    <row r="45" spans="1:16">
      <c r="A45" s="83"/>
      <c r="B45" s="74" t="s">
        <v>80</v>
      </c>
      <c r="C45" s="12">
        <v>0</v>
      </c>
      <c r="D45" s="12">
        <v>0.8</v>
      </c>
      <c r="E45" s="12">
        <v>13</v>
      </c>
      <c r="F45" s="12">
        <v>10.4</v>
      </c>
      <c r="G45" s="12">
        <v>9.6300000000000008</v>
      </c>
      <c r="H45" s="12">
        <v>4</v>
      </c>
      <c r="I45" s="12">
        <v>3</v>
      </c>
      <c r="J45" s="12">
        <v>1.2</v>
      </c>
      <c r="K45" s="12">
        <v>0</v>
      </c>
      <c r="L45" s="12">
        <v>0</v>
      </c>
      <c r="M45" s="12">
        <v>0</v>
      </c>
      <c r="N45" s="36">
        <f t="shared" si="12"/>
        <v>42.030000000000008</v>
      </c>
      <c r="O45" s="157">
        <v>41.83</v>
      </c>
      <c r="P45" s="85">
        <f t="shared" si="13"/>
        <v>4.7812574707150361E-3</v>
      </c>
    </row>
    <row r="46" spans="1:16">
      <c r="A46" s="83"/>
      <c r="B46" s="74" t="s">
        <v>54</v>
      </c>
      <c r="C46" s="12">
        <v>0</v>
      </c>
      <c r="D46" s="12">
        <v>1</v>
      </c>
      <c r="E46" s="12">
        <v>3</v>
      </c>
      <c r="F46" s="12">
        <v>10.75</v>
      </c>
      <c r="G46" s="12">
        <v>8.6</v>
      </c>
      <c r="H46" s="12">
        <v>3</v>
      </c>
      <c r="I46" s="12">
        <v>0</v>
      </c>
      <c r="J46" s="12">
        <v>1</v>
      </c>
      <c r="K46" s="12">
        <v>0</v>
      </c>
      <c r="L46" s="12">
        <v>0</v>
      </c>
      <c r="M46" s="12">
        <v>0</v>
      </c>
      <c r="N46" s="36">
        <f t="shared" si="12"/>
        <v>27.35</v>
      </c>
      <c r="O46" s="157">
        <v>25.4</v>
      </c>
      <c r="P46" s="85">
        <f t="shared" si="13"/>
        <v>7.67716535433072E-2</v>
      </c>
    </row>
    <row r="47" spans="1:16">
      <c r="A47" s="83"/>
      <c r="B47" s="74" t="s">
        <v>81</v>
      </c>
      <c r="C47" s="12">
        <v>1</v>
      </c>
      <c r="D47" s="12">
        <v>1.1000000000000001</v>
      </c>
      <c r="E47" s="12">
        <v>13.83</v>
      </c>
      <c r="F47" s="12">
        <v>18.420000000000002</v>
      </c>
      <c r="G47" s="12">
        <v>15.43</v>
      </c>
      <c r="H47" s="12">
        <v>6.05</v>
      </c>
      <c r="I47" s="12">
        <v>0</v>
      </c>
      <c r="J47" s="12">
        <v>3</v>
      </c>
      <c r="K47" s="12">
        <v>0</v>
      </c>
      <c r="L47" s="12">
        <v>0</v>
      </c>
      <c r="M47" s="12"/>
      <c r="N47" s="36">
        <f t="shared" si="12"/>
        <v>58.83</v>
      </c>
      <c r="O47" s="157">
        <v>62.72</v>
      </c>
      <c r="P47" s="85">
        <f t="shared" si="13"/>
        <v>-6.2021683673469399E-2</v>
      </c>
    </row>
    <row r="48" spans="1:16">
      <c r="A48" s="83"/>
      <c r="B48" s="74" t="s">
        <v>78</v>
      </c>
      <c r="C48" s="12">
        <v>0</v>
      </c>
      <c r="D48" s="12">
        <v>0</v>
      </c>
      <c r="E48" s="12">
        <v>7.6</v>
      </c>
      <c r="F48" s="12">
        <v>8.5</v>
      </c>
      <c r="G48" s="12">
        <v>10.4</v>
      </c>
      <c r="H48" s="12">
        <v>2</v>
      </c>
      <c r="I48" s="12">
        <v>1</v>
      </c>
      <c r="J48" s="12">
        <v>0</v>
      </c>
      <c r="K48" s="12">
        <v>0</v>
      </c>
      <c r="L48" s="12">
        <v>0</v>
      </c>
      <c r="M48" s="12">
        <v>0</v>
      </c>
      <c r="N48" s="36">
        <f t="shared" si="12"/>
        <v>29.5</v>
      </c>
      <c r="O48" s="157">
        <v>29.3</v>
      </c>
      <c r="P48" s="85">
        <f t="shared" si="13"/>
        <v>6.8259385665528768E-3</v>
      </c>
    </row>
    <row r="49" spans="1:16" s="8" customFormat="1">
      <c r="A49" s="83"/>
      <c r="B49" s="80" t="s">
        <v>89</v>
      </c>
      <c r="C49" s="88">
        <f>SUM(C41:C48)</f>
        <v>4</v>
      </c>
      <c r="D49" s="88">
        <f t="shared" ref="D49:M49" si="15">SUM(D41:D48)</f>
        <v>5.3800000000000008</v>
      </c>
      <c r="E49" s="88">
        <f t="shared" si="15"/>
        <v>71.63</v>
      </c>
      <c r="F49" s="88">
        <f t="shared" si="15"/>
        <v>106.91</v>
      </c>
      <c r="G49" s="88">
        <f t="shared" si="15"/>
        <v>72.570000000000007</v>
      </c>
      <c r="H49" s="88">
        <f t="shared" si="15"/>
        <v>24.25</v>
      </c>
      <c r="I49" s="88">
        <f t="shared" si="15"/>
        <v>8</v>
      </c>
      <c r="J49" s="88">
        <f t="shared" si="15"/>
        <v>5.2</v>
      </c>
      <c r="K49" s="88">
        <f t="shared" si="15"/>
        <v>0</v>
      </c>
      <c r="L49" s="88">
        <f t="shared" si="15"/>
        <v>0</v>
      </c>
      <c r="M49" s="88">
        <f t="shared" si="15"/>
        <v>0</v>
      </c>
      <c r="N49" s="131">
        <f t="shared" si="12"/>
        <v>297.94</v>
      </c>
      <c r="O49" s="158">
        <v>295.55</v>
      </c>
      <c r="P49" s="72">
        <f t="shared" si="13"/>
        <v>8.0866181695144184E-3</v>
      </c>
    </row>
    <row r="50" spans="1:16">
      <c r="A50" s="83"/>
      <c r="B50" s="74" t="s">
        <v>39</v>
      </c>
      <c r="C50" s="12">
        <v>0</v>
      </c>
      <c r="D50" s="12">
        <v>0</v>
      </c>
      <c r="E50" s="12">
        <v>22</v>
      </c>
      <c r="F50" s="12">
        <v>27</v>
      </c>
      <c r="G50" s="12">
        <v>41.23</v>
      </c>
      <c r="H50" s="12">
        <v>14.5</v>
      </c>
      <c r="I50" s="12">
        <v>2</v>
      </c>
      <c r="J50" s="12">
        <v>1</v>
      </c>
      <c r="K50" s="12">
        <v>0</v>
      </c>
      <c r="L50" s="12">
        <v>0</v>
      </c>
      <c r="M50" s="12">
        <v>0</v>
      </c>
      <c r="N50" s="147">
        <f t="shared" si="12"/>
        <v>107.72999999999999</v>
      </c>
      <c r="O50" s="157">
        <v>109.68</v>
      </c>
      <c r="P50" s="85">
        <f t="shared" si="7"/>
        <v>-1.7778993435448733E-2</v>
      </c>
    </row>
    <row r="51" spans="1:16">
      <c r="A51" s="83"/>
      <c r="B51" s="74" t="s">
        <v>14</v>
      </c>
      <c r="C51" s="12">
        <v>0</v>
      </c>
      <c r="D51" s="12">
        <v>0</v>
      </c>
      <c r="E51" s="12">
        <v>18</v>
      </c>
      <c r="F51" s="12">
        <v>20.8</v>
      </c>
      <c r="G51" s="12">
        <v>29.6</v>
      </c>
      <c r="H51" s="12">
        <v>10.5</v>
      </c>
      <c r="I51" s="12">
        <v>5</v>
      </c>
      <c r="J51" s="12">
        <v>1</v>
      </c>
      <c r="K51" s="12">
        <v>0</v>
      </c>
      <c r="L51" s="12">
        <v>0</v>
      </c>
      <c r="M51" s="12">
        <v>0</v>
      </c>
      <c r="N51" s="36">
        <f t="shared" ref="N51:N57" si="16">SUM(C51:M51)</f>
        <v>84.9</v>
      </c>
      <c r="O51" s="157">
        <v>74.430000000000007</v>
      </c>
      <c r="P51" s="85">
        <f t="shared" ref="P51:P57" si="17">(N51-O51)/O51</f>
        <v>0.14066908504635225</v>
      </c>
    </row>
    <row r="52" spans="1:16" s="8" customFormat="1">
      <c r="A52" s="83"/>
      <c r="B52" s="80" t="s">
        <v>90</v>
      </c>
      <c r="C52" s="88">
        <f>SUM(C50:C51)</f>
        <v>0</v>
      </c>
      <c r="D52" s="88">
        <f t="shared" ref="D52:M52" si="18">SUM(D50:D51)</f>
        <v>0</v>
      </c>
      <c r="E52" s="88">
        <f t="shared" si="18"/>
        <v>40</v>
      </c>
      <c r="F52" s="88">
        <f t="shared" si="18"/>
        <v>47.8</v>
      </c>
      <c r="G52" s="88">
        <f t="shared" si="18"/>
        <v>70.83</v>
      </c>
      <c r="H52" s="88">
        <f t="shared" si="18"/>
        <v>25</v>
      </c>
      <c r="I52" s="88">
        <f t="shared" si="18"/>
        <v>7</v>
      </c>
      <c r="J52" s="88">
        <f t="shared" si="18"/>
        <v>2</v>
      </c>
      <c r="K52" s="88">
        <f t="shared" si="18"/>
        <v>0</v>
      </c>
      <c r="L52" s="88">
        <f t="shared" si="18"/>
        <v>0</v>
      </c>
      <c r="M52" s="88">
        <f t="shared" si="18"/>
        <v>0</v>
      </c>
      <c r="N52" s="89">
        <f t="shared" si="16"/>
        <v>192.63</v>
      </c>
      <c r="O52" s="158">
        <v>184.11</v>
      </c>
      <c r="P52" s="72">
        <f t="shared" si="17"/>
        <v>4.6276682418119497E-2</v>
      </c>
    </row>
    <row r="53" spans="1:16">
      <c r="A53" s="83"/>
      <c r="B53" s="176" t="s">
        <v>52</v>
      </c>
      <c r="C53" s="129" t="s">
        <v>131</v>
      </c>
      <c r="D53" s="129"/>
      <c r="E53" s="129"/>
      <c r="F53" s="129"/>
      <c r="G53" s="129"/>
      <c r="H53" s="129"/>
      <c r="I53" s="129"/>
      <c r="J53" s="129"/>
      <c r="K53" s="129"/>
      <c r="L53" s="129"/>
      <c r="M53" s="129"/>
      <c r="N53" s="136"/>
      <c r="O53" s="177">
        <v>8</v>
      </c>
      <c r="P53" s="178">
        <f t="shared" si="17"/>
        <v>-1</v>
      </c>
    </row>
    <row r="54" spans="1:16" s="19" customFormat="1">
      <c r="A54" s="83"/>
      <c r="B54" s="74" t="s">
        <v>56</v>
      </c>
      <c r="C54" s="12">
        <v>0</v>
      </c>
      <c r="D54" s="12">
        <v>2</v>
      </c>
      <c r="E54" s="12">
        <v>22</v>
      </c>
      <c r="F54" s="12">
        <v>26.7</v>
      </c>
      <c r="G54" s="12">
        <v>32</v>
      </c>
      <c r="H54" s="12">
        <v>9.4</v>
      </c>
      <c r="I54" s="12">
        <v>2</v>
      </c>
      <c r="J54" s="12">
        <v>1</v>
      </c>
      <c r="K54" s="12">
        <v>0</v>
      </c>
      <c r="L54" s="12">
        <v>0</v>
      </c>
      <c r="M54" s="12">
        <v>0</v>
      </c>
      <c r="N54" s="36">
        <f t="shared" ref="N54" si="19">SUM(C54:M54)</f>
        <v>95.100000000000009</v>
      </c>
      <c r="O54" s="157">
        <v>85.03</v>
      </c>
      <c r="P54" s="85">
        <f t="shared" ref="P54" si="20">(N54-O54)/O54</f>
        <v>0.11842878983888049</v>
      </c>
    </row>
    <row r="55" spans="1:16">
      <c r="A55" s="83"/>
      <c r="B55" s="74" t="s">
        <v>105</v>
      </c>
      <c r="C55" s="12">
        <v>0</v>
      </c>
      <c r="D55" s="12">
        <v>0</v>
      </c>
      <c r="E55" s="12">
        <v>10</v>
      </c>
      <c r="F55" s="12">
        <v>22</v>
      </c>
      <c r="G55" s="12">
        <v>11</v>
      </c>
      <c r="H55" s="12">
        <v>2</v>
      </c>
      <c r="I55" s="12">
        <v>1</v>
      </c>
      <c r="J55" s="12">
        <v>1</v>
      </c>
      <c r="K55" s="12">
        <v>0</v>
      </c>
      <c r="L55" s="12">
        <v>0</v>
      </c>
      <c r="M55" s="12">
        <v>0</v>
      </c>
      <c r="N55" s="36">
        <f t="shared" si="16"/>
        <v>47</v>
      </c>
      <c r="O55" s="157">
        <v>39.9</v>
      </c>
      <c r="P55" s="85">
        <f t="shared" si="17"/>
        <v>0.17794486215538852</v>
      </c>
    </row>
    <row r="56" spans="1:16">
      <c r="A56" s="83"/>
      <c r="B56" s="74" t="s">
        <v>19</v>
      </c>
      <c r="C56" s="12">
        <v>0</v>
      </c>
      <c r="D56" s="12">
        <v>0</v>
      </c>
      <c r="E56" s="12">
        <v>5</v>
      </c>
      <c r="F56" s="12">
        <v>16.8</v>
      </c>
      <c r="G56" s="12">
        <v>14</v>
      </c>
      <c r="H56" s="12">
        <v>5.8</v>
      </c>
      <c r="I56" s="12">
        <v>1</v>
      </c>
      <c r="J56" s="12">
        <v>0</v>
      </c>
      <c r="K56" s="12">
        <v>0</v>
      </c>
      <c r="L56" s="12">
        <v>0</v>
      </c>
      <c r="M56" s="12">
        <v>0</v>
      </c>
      <c r="N56" s="36">
        <f t="shared" si="16"/>
        <v>42.599999999999994</v>
      </c>
      <c r="O56" s="157">
        <v>43.3</v>
      </c>
      <c r="P56" s="85">
        <f t="shared" si="17"/>
        <v>-1.6166281755196372E-2</v>
      </c>
    </row>
    <row r="57" spans="1:16">
      <c r="A57" s="83"/>
      <c r="B57" s="74" t="s">
        <v>47</v>
      </c>
      <c r="C57" s="12">
        <v>0</v>
      </c>
      <c r="D57" s="12">
        <v>1.4</v>
      </c>
      <c r="E57" s="12">
        <v>17.2</v>
      </c>
      <c r="F57" s="12">
        <v>27</v>
      </c>
      <c r="G57" s="12">
        <v>17.920000000000002</v>
      </c>
      <c r="H57" s="12">
        <v>5.5</v>
      </c>
      <c r="I57" s="12">
        <v>2</v>
      </c>
      <c r="J57" s="12">
        <v>1</v>
      </c>
      <c r="K57" s="12">
        <v>0</v>
      </c>
      <c r="L57" s="12">
        <v>0</v>
      </c>
      <c r="M57" s="12">
        <v>0</v>
      </c>
      <c r="N57" s="36">
        <f t="shared" si="16"/>
        <v>72.02</v>
      </c>
      <c r="O57" s="157">
        <v>66.709999999999994</v>
      </c>
      <c r="P57" s="85">
        <f t="shared" si="17"/>
        <v>7.9598261130265371E-2</v>
      </c>
    </row>
    <row r="58" spans="1:16">
      <c r="A58" s="83"/>
      <c r="B58" s="74" t="s">
        <v>79</v>
      </c>
      <c r="C58" s="12">
        <v>1</v>
      </c>
      <c r="D58" s="12">
        <v>0</v>
      </c>
      <c r="E58" s="12">
        <v>16</v>
      </c>
      <c r="F58" s="12">
        <v>20.350000000000001</v>
      </c>
      <c r="G58" s="12">
        <v>12.23</v>
      </c>
      <c r="H58" s="12">
        <v>4</v>
      </c>
      <c r="I58" s="12">
        <v>1</v>
      </c>
      <c r="J58" s="12">
        <v>0</v>
      </c>
      <c r="K58" s="12">
        <v>0</v>
      </c>
      <c r="L58" s="12">
        <v>0</v>
      </c>
      <c r="M58" s="12">
        <v>0</v>
      </c>
      <c r="N58" s="36">
        <f t="shared" si="6"/>
        <v>54.58</v>
      </c>
      <c r="O58" s="157">
        <v>53.58</v>
      </c>
      <c r="P58" s="85">
        <f t="shared" si="7"/>
        <v>1.8663680477790223E-2</v>
      </c>
    </row>
    <row r="59" spans="1:16" s="8" customFormat="1">
      <c r="A59" s="83"/>
      <c r="B59" s="80" t="s">
        <v>91</v>
      </c>
      <c r="C59" s="88">
        <f t="shared" ref="C59:M59" si="21">SUM(C53:C58)</f>
        <v>1</v>
      </c>
      <c r="D59" s="88">
        <f t="shared" si="21"/>
        <v>3.4</v>
      </c>
      <c r="E59" s="88">
        <f t="shared" si="21"/>
        <v>70.2</v>
      </c>
      <c r="F59" s="88">
        <f t="shared" si="21"/>
        <v>112.85</v>
      </c>
      <c r="G59" s="88">
        <f t="shared" si="21"/>
        <v>87.15</v>
      </c>
      <c r="H59" s="88">
        <f t="shared" si="21"/>
        <v>26.7</v>
      </c>
      <c r="I59" s="88">
        <f t="shared" si="21"/>
        <v>7</v>
      </c>
      <c r="J59" s="88">
        <f t="shared" si="21"/>
        <v>3</v>
      </c>
      <c r="K59" s="88">
        <f t="shared" si="21"/>
        <v>0</v>
      </c>
      <c r="L59" s="88">
        <f t="shared" si="21"/>
        <v>0</v>
      </c>
      <c r="M59" s="88">
        <f t="shared" si="21"/>
        <v>0</v>
      </c>
      <c r="N59" s="89">
        <f>SUM(C59:M59)</f>
        <v>311.3</v>
      </c>
      <c r="O59" s="158">
        <v>296.52</v>
      </c>
      <c r="P59" s="72">
        <f>(N59-O59)/O59</f>
        <v>4.9844867125320484E-2</v>
      </c>
    </row>
    <row r="60" spans="1:16">
      <c r="A60" s="83"/>
      <c r="B60" s="74" t="s">
        <v>62</v>
      </c>
      <c r="C60" s="12">
        <v>0</v>
      </c>
      <c r="D60" s="12">
        <v>0.6</v>
      </c>
      <c r="E60" s="12">
        <v>8</v>
      </c>
      <c r="F60" s="12">
        <v>21.15</v>
      </c>
      <c r="G60" s="12">
        <v>8.7100000000000009</v>
      </c>
      <c r="H60" s="12">
        <v>1</v>
      </c>
      <c r="I60" s="12">
        <v>3.8</v>
      </c>
      <c r="J60" s="12">
        <v>0</v>
      </c>
      <c r="K60" s="12">
        <v>0</v>
      </c>
      <c r="L60" s="12">
        <v>0</v>
      </c>
      <c r="M60" s="12">
        <v>0</v>
      </c>
      <c r="N60" s="36">
        <f t="shared" ref="N60:N61" si="22">SUM(C60:M60)</f>
        <v>43.26</v>
      </c>
      <c r="O60" s="157">
        <v>43.63</v>
      </c>
      <c r="P60" s="85">
        <f t="shared" ref="P60:P61" si="23">(N60-O60)/O60</f>
        <v>-8.4804033921614605E-3</v>
      </c>
    </row>
    <row r="61" spans="1:16">
      <c r="A61" s="83"/>
      <c r="B61" s="74" t="s">
        <v>63</v>
      </c>
      <c r="C61" s="12">
        <v>0</v>
      </c>
      <c r="D61" s="12">
        <v>1</v>
      </c>
      <c r="E61" s="12">
        <v>9</v>
      </c>
      <c r="F61" s="12">
        <v>15</v>
      </c>
      <c r="G61" s="12">
        <v>6.67</v>
      </c>
      <c r="H61" s="12">
        <v>0</v>
      </c>
      <c r="I61" s="12">
        <v>1</v>
      </c>
      <c r="J61" s="12">
        <v>0</v>
      </c>
      <c r="K61" s="12">
        <v>0</v>
      </c>
      <c r="L61" s="12">
        <v>0</v>
      </c>
      <c r="M61" s="12">
        <v>0</v>
      </c>
      <c r="N61" s="36">
        <f t="shared" si="22"/>
        <v>32.67</v>
      </c>
      <c r="O61" s="157">
        <v>31.1</v>
      </c>
      <c r="P61" s="85">
        <f t="shared" si="23"/>
        <v>5.0482315112540199E-2</v>
      </c>
    </row>
    <row r="62" spans="1:16">
      <c r="A62" s="83"/>
      <c r="B62" s="81" t="s">
        <v>46</v>
      </c>
      <c r="C62" s="12">
        <v>0</v>
      </c>
      <c r="D62" s="12">
        <v>0</v>
      </c>
      <c r="E62" s="12">
        <v>19.45</v>
      </c>
      <c r="F62" s="12">
        <v>24.3</v>
      </c>
      <c r="G62" s="12">
        <v>25.24</v>
      </c>
      <c r="H62" s="12">
        <v>5</v>
      </c>
      <c r="I62" s="12">
        <v>1</v>
      </c>
      <c r="J62" s="12">
        <v>1</v>
      </c>
      <c r="K62" s="12">
        <v>0</v>
      </c>
      <c r="L62" s="12">
        <v>0</v>
      </c>
      <c r="M62" s="12">
        <v>0</v>
      </c>
      <c r="N62" s="36">
        <f>SUM(C62:M62)</f>
        <v>75.989999999999995</v>
      </c>
      <c r="O62" s="157">
        <v>72.400000000000006</v>
      </c>
      <c r="P62" s="85">
        <f>(N62-O62)/O62</f>
        <v>4.9585635359115872E-2</v>
      </c>
    </row>
    <row r="63" spans="1:16">
      <c r="A63" s="83"/>
      <c r="B63" s="74" t="s">
        <v>27</v>
      </c>
      <c r="C63" s="12">
        <v>0</v>
      </c>
      <c r="D63" s="12">
        <v>0</v>
      </c>
      <c r="E63" s="12">
        <v>9.57</v>
      </c>
      <c r="F63" s="12">
        <v>16.2</v>
      </c>
      <c r="G63" s="12">
        <v>17.73</v>
      </c>
      <c r="H63" s="12">
        <v>3</v>
      </c>
      <c r="I63" s="12">
        <v>1</v>
      </c>
      <c r="J63" s="12">
        <v>0</v>
      </c>
      <c r="K63" s="12">
        <v>0</v>
      </c>
      <c r="L63" s="12">
        <v>0</v>
      </c>
      <c r="M63" s="12">
        <v>0</v>
      </c>
      <c r="N63" s="36">
        <f>SUM(C63:M63)</f>
        <v>47.5</v>
      </c>
      <c r="O63" s="157">
        <v>45.06</v>
      </c>
      <c r="P63" s="85">
        <f>(N63-O63)/O63</f>
        <v>5.4150022192631993E-2</v>
      </c>
    </row>
    <row r="64" spans="1:16">
      <c r="A64" s="83"/>
      <c r="B64" s="74" t="s">
        <v>55</v>
      </c>
      <c r="C64" s="12">
        <v>0</v>
      </c>
      <c r="D64" s="12">
        <v>3</v>
      </c>
      <c r="E64" s="12">
        <v>9.84</v>
      </c>
      <c r="F64" s="12">
        <v>12.08</v>
      </c>
      <c r="G64" s="12">
        <v>9.8000000000000007</v>
      </c>
      <c r="H64" s="12">
        <v>2</v>
      </c>
      <c r="I64" s="12">
        <v>1</v>
      </c>
      <c r="J64" s="12">
        <v>0</v>
      </c>
      <c r="K64" s="12">
        <v>0</v>
      </c>
      <c r="L64" s="12">
        <v>0</v>
      </c>
      <c r="M64" s="12">
        <v>0</v>
      </c>
      <c r="N64" s="36">
        <f>SUM(C64:M64)</f>
        <v>37.72</v>
      </c>
      <c r="O64" s="157">
        <v>32.630000000000003</v>
      </c>
      <c r="P64" s="85">
        <f>(N64-O64)/O64</f>
        <v>0.15599141893962598</v>
      </c>
    </row>
    <row r="65" spans="1:16" s="19" customFormat="1">
      <c r="A65" s="83"/>
      <c r="B65" s="79" t="s">
        <v>53</v>
      </c>
      <c r="C65" s="12">
        <v>0</v>
      </c>
      <c r="D65" s="12">
        <v>0</v>
      </c>
      <c r="E65" s="12">
        <v>9.5500000000000007</v>
      </c>
      <c r="F65" s="12">
        <v>9.18</v>
      </c>
      <c r="G65" s="12">
        <v>10.73</v>
      </c>
      <c r="H65" s="12">
        <v>1.71</v>
      </c>
      <c r="I65" s="12">
        <v>1</v>
      </c>
      <c r="J65" s="12">
        <v>0</v>
      </c>
      <c r="K65" s="12">
        <v>0</v>
      </c>
      <c r="L65" s="12">
        <v>0</v>
      </c>
      <c r="M65" s="12">
        <v>0</v>
      </c>
      <c r="N65" s="36">
        <f t="shared" ref="N65" si="24">SUM(C65:M65)</f>
        <v>32.17</v>
      </c>
      <c r="O65" s="160">
        <v>30.78</v>
      </c>
      <c r="P65" s="85">
        <f t="shared" ref="P65" si="25">(N65-O65)/O65</f>
        <v>4.5159194282001318E-2</v>
      </c>
    </row>
    <row r="66" spans="1:16" s="8" customFormat="1">
      <c r="A66" s="16"/>
      <c r="B66" s="80" t="s">
        <v>92</v>
      </c>
      <c r="C66" s="88">
        <f>SUM(C60:C65)</f>
        <v>0</v>
      </c>
      <c r="D66" s="88">
        <f t="shared" ref="D66:M66" si="26">SUM(D60:D65)</f>
        <v>4.5999999999999996</v>
      </c>
      <c r="E66" s="88">
        <f t="shared" si="26"/>
        <v>65.41</v>
      </c>
      <c r="F66" s="88">
        <f t="shared" si="26"/>
        <v>97.91</v>
      </c>
      <c r="G66" s="88">
        <f t="shared" si="26"/>
        <v>78.88</v>
      </c>
      <c r="H66" s="88">
        <f t="shared" si="26"/>
        <v>12.71</v>
      </c>
      <c r="I66" s="88">
        <f t="shared" si="26"/>
        <v>8.8000000000000007</v>
      </c>
      <c r="J66" s="88">
        <f t="shared" si="26"/>
        <v>1</v>
      </c>
      <c r="K66" s="88">
        <f t="shared" si="26"/>
        <v>0</v>
      </c>
      <c r="L66" s="88">
        <f t="shared" si="26"/>
        <v>0</v>
      </c>
      <c r="M66" s="88">
        <f t="shared" si="26"/>
        <v>0</v>
      </c>
      <c r="N66" s="89">
        <f>SUM(C66:M66)</f>
        <v>269.31</v>
      </c>
      <c r="O66" s="156">
        <v>255.6</v>
      </c>
      <c r="P66" s="72">
        <f>(N66-O66)/O66</f>
        <v>5.363849765258219E-2</v>
      </c>
    </row>
    <row r="67" spans="1:16" s="9" customFormat="1">
      <c r="A67" s="66" t="s">
        <v>109</v>
      </c>
      <c r="B67" s="67"/>
      <c r="C67" s="68">
        <f t="shared" ref="C67:M67" si="27">C9+C16+C20+C24+C31+C35+C40+C49+C52+C59+C66</f>
        <v>44.64</v>
      </c>
      <c r="D67" s="68">
        <f t="shared" si="27"/>
        <v>38.46</v>
      </c>
      <c r="E67" s="68">
        <f t="shared" si="27"/>
        <v>712.98000000000013</v>
      </c>
      <c r="F67" s="68">
        <f t="shared" si="27"/>
        <v>1086.8999999999999</v>
      </c>
      <c r="G67" s="68">
        <f t="shared" si="27"/>
        <v>798.36</v>
      </c>
      <c r="H67" s="68">
        <f t="shared" si="27"/>
        <v>246.65599999999998</v>
      </c>
      <c r="I67" s="68">
        <f t="shared" si="27"/>
        <v>86.399999999999991</v>
      </c>
      <c r="J67" s="68">
        <f t="shared" si="27"/>
        <v>26.22</v>
      </c>
      <c r="K67" s="68">
        <f t="shared" si="27"/>
        <v>2</v>
      </c>
      <c r="L67" s="68">
        <f t="shared" si="27"/>
        <v>0</v>
      </c>
      <c r="M67" s="68">
        <f t="shared" si="27"/>
        <v>0</v>
      </c>
      <c r="N67" s="73">
        <f>SUM(C67:M67)</f>
        <v>3042.616</v>
      </c>
      <c r="O67" s="161">
        <v>2958.866</v>
      </c>
      <c r="P67" s="85">
        <f t="shared" ref="P67:P81" si="28">(N67-O67)/O67</f>
        <v>2.8304762703008517E-2</v>
      </c>
    </row>
    <row r="68" spans="1:16">
      <c r="A68" s="8" t="s">
        <v>110</v>
      </c>
      <c r="B68" s="22" t="s">
        <v>44</v>
      </c>
      <c r="C68" s="12">
        <v>0</v>
      </c>
      <c r="D68" s="12">
        <v>0</v>
      </c>
      <c r="E68" s="12">
        <v>36.22</v>
      </c>
      <c r="F68" s="12">
        <v>27.89</v>
      </c>
      <c r="G68" s="12">
        <v>21</v>
      </c>
      <c r="H68" s="12">
        <v>10</v>
      </c>
      <c r="I68" s="12">
        <v>1</v>
      </c>
      <c r="J68" s="12">
        <v>0</v>
      </c>
      <c r="K68" s="12">
        <v>0</v>
      </c>
      <c r="L68" s="12">
        <v>0</v>
      </c>
      <c r="M68" s="127">
        <v>0</v>
      </c>
      <c r="N68" s="35">
        <f t="shared" ref="N68:N79" si="29">SUM(C68:M68)</f>
        <v>96.11</v>
      </c>
      <c r="O68" s="162">
        <v>94.11</v>
      </c>
      <c r="P68" s="86">
        <f t="shared" si="28"/>
        <v>2.1251726702794602E-2</v>
      </c>
    </row>
    <row r="69" spans="1:16" s="9" customFormat="1">
      <c r="A69" s="8"/>
      <c r="B69" s="30" t="s">
        <v>71</v>
      </c>
      <c r="C69" s="129">
        <v>0</v>
      </c>
      <c r="D69" s="129">
        <v>0</v>
      </c>
      <c r="E69" s="129">
        <v>11</v>
      </c>
      <c r="F69" s="129">
        <v>9</v>
      </c>
      <c r="G69" s="129">
        <v>8.6</v>
      </c>
      <c r="H69" s="129">
        <v>3</v>
      </c>
      <c r="I69" s="129">
        <v>1</v>
      </c>
      <c r="J69" s="129">
        <v>0</v>
      </c>
      <c r="K69" s="129">
        <v>0</v>
      </c>
      <c r="L69" s="129">
        <v>0</v>
      </c>
      <c r="M69" s="132">
        <v>0</v>
      </c>
      <c r="N69" s="64">
        <f t="shared" si="29"/>
        <v>32.6</v>
      </c>
      <c r="O69" s="163">
        <v>32.6</v>
      </c>
      <c r="P69" s="86">
        <f t="shared" si="28"/>
        <v>0</v>
      </c>
    </row>
    <row r="70" spans="1:16">
      <c r="A70" s="66" t="s">
        <v>111</v>
      </c>
      <c r="B70" s="67"/>
      <c r="C70" s="68">
        <f t="shared" ref="C70:N70" si="30">SUM(C68:C69)</f>
        <v>0</v>
      </c>
      <c r="D70" s="68">
        <f t="shared" si="30"/>
        <v>0</v>
      </c>
      <c r="E70" s="68">
        <f t="shared" si="30"/>
        <v>47.22</v>
      </c>
      <c r="F70" s="68">
        <f t="shared" si="30"/>
        <v>36.89</v>
      </c>
      <c r="G70" s="68">
        <f t="shared" si="30"/>
        <v>29.6</v>
      </c>
      <c r="H70" s="68">
        <f t="shared" si="30"/>
        <v>13</v>
      </c>
      <c r="I70" s="68">
        <f t="shared" si="30"/>
        <v>2</v>
      </c>
      <c r="J70" s="68">
        <f t="shared" si="30"/>
        <v>0</v>
      </c>
      <c r="K70" s="68">
        <f t="shared" si="30"/>
        <v>0</v>
      </c>
      <c r="L70" s="68">
        <f t="shared" si="30"/>
        <v>0</v>
      </c>
      <c r="M70" s="68">
        <f t="shared" si="30"/>
        <v>0</v>
      </c>
      <c r="N70" s="70">
        <f t="shared" si="30"/>
        <v>128.71</v>
      </c>
      <c r="O70" s="164">
        <v>126.71</v>
      </c>
      <c r="P70" s="85">
        <f t="shared" si="28"/>
        <v>1.5784073869465821E-2</v>
      </c>
    </row>
    <row r="71" spans="1:16">
      <c r="A71" s="8" t="s">
        <v>112</v>
      </c>
      <c r="B71" s="22" t="s">
        <v>31</v>
      </c>
      <c r="C71" s="12">
        <v>0</v>
      </c>
      <c r="D71" s="12">
        <v>0</v>
      </c>
      <c r="E71" s="12">
        <v>9.1</v>
      </c>
      <c r="F71" s="12">
        <v>8.9</v>
      </c>
      <c r="G71" s="12">
        <v>7.56</v>
      </c>
      <c r="H71" s="12">
        <v>0.8</v>
      </c>
      <c r="I71" s="12">
        <v>0.8</v>
      </c>
      <c r="J71" s="12">
        <v>0</v>
      </c>
      <c r="K71" s="12">
        <v>0</v>
      </c>
      <c r="L71" s="12">
        <v>0</v>
      </c>
      <c r="M71" s="12">
        <v>0</v>
      </c>
      <c r="N71" s="38">
        <f>SUM(C71:M71)</f>
        <v>27.16</v>
      </c>
      <c r="O71" s="165">
        <v>27.68</v>
      </c>
      <c r="P71" s="85">
        <f>(N71-O71)/O71</f>
        <v>-1.8786127167630041E-2</v>
      </c>
    </row>
    <row r="72" spans="1:16">
      <c r="A72" s="21"/>
      <c r="B72" s="22" t="s">
        <v>51</v>
      </c>
      <c r="C72" s="127">
        <v>0</v>
      </c>
      <c r="D72" s="12">
        <v>0</v>
      </c>
      <c r="E72" s="12">
        <v>38.729999999999997</v>
      </c>
      <c r="F72" s="12">
        <v>56.86</v>
      </c>
      <c r="G72" s="12">
        <v>29.72</v>
      </c>
      <c r="H72" s="12">
        <v>3</v>
      </c>
      <c r="I72" s="12">
        <v>3</v>
      </c>
      <c r="J72" s="12">
        <v>1</v>
      </c>
      <c r="K72" s="12">
        <v>0</v>
      </c>
      <c r="L72" s="12">
        <v>0</v>
      </c>
      <c r="M72" s="127">
        <v>0</v>
      </c>
      <c r="N72" s="39">
        <f t="shared" si="29"/>
        <v>132.31</v>
      </c>
      <c r="O72" s="166">
        <v>126.04</v>
      </c>
      <c r="P72" s="85">
        <f t="shared" si="28"/>
        <v>4.9746112345287176E-2</v>
      </c>
    </row>
    <row r="73" spans="1:16">
      <c r="A73" s="8"/>
      <c r="B73" s="22" t="s">
        <v>32</v>
      </c>
      <c r="C73" s="12">
        <v>0</v>
      </c>
      <c r="D73" s="12">
        <v>0.8</v>
      </c>
      <c r="E73" s="12">
        <v>0</v>
      </c>
      <c r="F73" s="12">
        <v>12.2</v>
      </c>
      <c r="G73" s="12">
        <v>6.3</v>
      </c>
      <c r="H73" s="12">
        <v>1</v>
      </c>
      <c r="I73" s="12">
        <v>1</v>
      </c>
      <c r="J73" s="12">
        <v>0</v>
      </c>
      <c r="K73" s="12">
        <v>0</v>
      </c>
      <c r="L73" s="12">
        <v>0</v>
      </c>
      <c r="M73" s="12">
        <v>0</v>
      </c>
      <c r="N73" s="39">
        <f t="shared" si="29"/>
        <v>21.3</v>
      </c>
      <c r="O73" s="166">
        <v>20</v>
      </c>
      <c r="P73" s="85">
        <f t="shared" si="28"/>
        <v>6.500000000000003E-2</v>
      </c>
    </row>
    <row r="74" spans="1:16">
      <c r="A74" s="8"/>
      <c r="B74" s="22" t="s">
        <v>33</v>
      </c>
      <c r="C74" s="12">
        <v>0</v>
      </c>
      <c r="D74" s="12">
        <v>0</v>
      </c>
      <c r="E74" s="12">
        <v>17.670000000000002</v>
      </c>
      <c r="F74" s="12">
        <v>24.2</v>
      </c>
      <c r="G74" s="12">
        <v>18.37</v>
      </c>
      <c r="H74" s="12">
        <v>3.6</v>
      </c>
      <c r="I74" s="12">
        <v>2</v>
      </c>
      <c r="J74" s="12">
        <v>0</v>
      </c>
      <c r="K74" s="12">
        <v>0</v>
      </c>
      <c r="L74" s="12">
        <v>0</v>
      </c>
      <c r="M74" s="12">
        <v>0</v>
      </c>
      <c r="N74" s="39">
        <f t="shared" si="29"/>
        <v>65.84</v>
      </c>
      <c r="O74" s="166">
        <v>70.400000000000006</v>
      </c>
      <c r="P74" s="85">
        <f t="shared" si="28"/>
        <v>-6.4772727272727301E-2</v>
      </c>
    </row>
    <row r="75" spans="1:16" s="9" customFormat="1">
      <c r="A75" s="8"/>
      <c r="B75" s="23" t="s">
        <v>34</v>
      </c>
      <c r="C75" s="12">
        <v>3</v>
      </c>
      <c r="D75" s="12">
        <v>0</v>
      </c>
      <c r="E75" s="12">
        <v>6.8</v>
      </c>
      <c r="F75" s="12">
        <v>12.8</v>
      </c>
      <c r="G75" s="12">
        <v>11.4</v>
      </c>
      <c r="H75" s="12">
        <v>2</v>
      </c>
      <c r="I75" s="12">
        <v>1</v>
      </c>
      <c r="J75" s="12">
        <v>0</v>
      </c>
      <c r="K75" s="12">
        <v>0</v>
      </c>
      <c r="L75" s="12">
        <v>0</v>
      </c>
      <c r="M75" s="127">
        <v>0</v>
      </c>
      <c r="N75" s="40">
        <f t="shared" si="29"/>
        <v>37</v>
      </c>
      <c r="O75" s="167">
        <v>34.4</v>
      </c>
      <c r="P75" s="85">
        <f t="shared" si="28"/>
        <v>7.558139534883726E-2</v>
      </c>
    </row>
    <row r="76" spans="1:16">
      <c r="A76" s="66" t="s">
        <v>113</v>
      </c>
      <c r="B76" s="67"/>
      <c r="C76" s="68">
        <f>SUM(C71:C75)</f>
        <v>3</v>
      </c>
      <c r="D76" s="68">
        <f>SUM(D71:D75)</f>
        <v>0.8</v>
      </c>
      <c r="E76" s="68">
        <f t="shared" ref="E76:L76" si="31">SUM(E71:E75)</f>
        <v>72.3</v>
      </c>
      <c r="F76" s="68">
        <f t="shared" si="31"/>
        <v>114.96000000000001</v>
      </c>
      <c r="G76" s="68">
        <f t="shared" si="31"/>
        <v>73.350000000000009</v>
      </c>
      <c r="H76" s="68">
        <f t="shared" si="31"/>
        <v>10.4</v>
      </c>
      <c r="I76" s="68">
        <f t="shared" si="31"/>
        <v>7.8</v>
      </c>
      <c r="J76" s="68">
        <f t="shared" si="31"/>
        <v>1</v>
      </c>
      <c r="K76" s="68">
        <f t="shared" si="31"/>
        <v>0</v>
      </c>
      <c r="L76" s="68">
        <f t="shared" si="31"/>
        <v>0</v>
      </c>
      <c r="M76" s="68">
        <f>SUM(M71:M75)</f>
        <v>0</v>
      </c>
      <c r="N76" s="71">
        <f>SUM(N71:N75)</f>
        <v>283.61</v>
      </c>
      <c r="O76" s="168">
        <v>278.52</v>
      </c>
      <c r="P76" s="85">
        <f t="shared" si="28"/>
        <v>1.8275168749102514E-2</v>
      </c>
    </row>
    <row r="77" spans="1:16">
      <c r="A77" s="8" t="s">
        <v>114</v>
      </c>
      <c r="B77" s="22" t="s">
        <v>43</v>
      </c>
      <c r="C77" s="12">
        <v>0</v>
      </c>
      <c r="D77" s="12">
        <v>0</v>
      </c>
      <c r="E77" s="12">
        <v>12.58</v>
      </c>
      <c r="F77" s="12">
        <v>14.13</v>
      </c>
      <c r="G77" s="12">
        <v>9.8000000000000007</v>
      </c>
      <c r="H77" s="12">
        <v>4.5999999999999996</v>
      </c>
      <c r="I77" s="12">
        <v>1</v>
      </c>
      <c r="J77" s="12">
        <v>0</v>
      </c>
      <c r="K77" s="12">
        <v>0</v>
      </c>
      <c r="L77" s="12">
        <v>0</v>
      </c>
      <c r="M77" s="12">
        <v>0</v>
      </c>
      <c r="N77" s="36">
        <f t="shared" si="29"/>
        <v>42.110000000000007</v>
      </c>
      <c r="O77" s="162">
        <v>36.94</v>
      </c>
      <c r="P77" s="85">
        <f t="shared" si="28"/>
        <v>0.13995668651867918</v>
      </c>
    </row>
    <row r="78" spans="1:16" s="19" customFormat="1">
      <c r="A78" s="8"/>
      <c r="B78" s="22" t="s">
        <v>73</v>
      </c>
      <c r="C78" s="12">
        <v>0</v>
      </c>
      <c r="D78" s="12">
        <v>0</v>
      </c>
      <c r="E78" s="12">
        <v>12</v>
      </c>
      <c r="F78" s="12">
        <v>13.4</v>
      </c>
      <c r="G78" s="12">
        <v>14.71</v>
      </c>
      <c r="H78" s="12">
        <v>4</v>
      </c>
      <c r="I78" s="12">
        <v>1</v>
      </c>
      <c r="J78" s="12">
        <v>0</v>
      </c>
      <c r="K78" s="12">
        <v>0</v>
      </c>
      <c r="L78" s="12">
        <v>0</v>
      </c>
      <c r="M78" s="12">
        <v>0</v>
      </c>
      <c r="N78" s="36">
        <f t="shared" si="29"/>
        <v>45.11</v>
      </c>
      <c r="O78" s="169">
        <v>39.299999999999997</v>
      </c>
      <c r="P78" s="85">
        <f t="shared" si="28"/>
        <v>0.14783715012722654</v>
      </c>
    </row>
    <row r="79" spans="1:16" s="1" customFormat="1">
      <c r="A79" s="8"/>
      <c r="B79" s="22" t="s">
        <v>36</v>
      </c>
      <c r="C79" s="129">
        <v>0</v>
      </c>
      <c r="D79" s="129">
        <v>0</v>
      </c>
      <c r="E79" s="129">
        <v>21.75</v>
      </c>
      <c r="F79" s="129">
        <v>29.91</v>
      </c>
      <c r="G79" s="129">
        <v>38.76</v>
      </c>
      <c r="H79" s="129">
        <v>4.75</v>
      </c>
      <c r="I79" s="129">
        <v>2</v>
      </c>
      <c r="J79" s="129">
        <v>1</v>
      </c>
      <c r="K79" s="129">
        <v>0</v>
      </c>
      <c r="L79" s="129">
        <v>0</v>
      </c>
      <c r="M79" s="129">
        <v>0</v>
      </c>
      <c r="N79" s="64">
        <f t="shared" si="29"/>
        <v>98.169999999999987</v>
      </c>
      <c r="O79" s="169">
        <v>98.17</v>
      </c>
      <c r="P79" s="85">
        <f t="shared" si="28"/>
        <v>-1.4475761144139762E-16</v>
      </c>
    </row>
    <row r="80" spans="1:16" s="1" customFormat="1">
      <c r="A80" s="66" t="s">
        <v>115</v>
      </c>
      <c r="B80" s="67"/>
      <c r="C80" s="68">
        <f t="shared" ref="C80:N80" si="32">SUM(C77:C79)</f>
        <v>0</v>
      </c>
      <c r="D80" s="68">
        <f t="shared" si="32"/>
        <v>0</v>
      </c>
      <c r="E80" s="68">
        <f t="shared" si="32"/>
        <v>46.33</v>
      </c>
      <c r="F80" s="68">
        <f t="shared" si="32"/>
        <v>57.44</v>
      </c>
      <c r="G80" s="68">
        <f t="shared" si="32"/>
        <v>63.269999999999996</v>
      </c>
      <c r="H80" s="68">
        <f t="shared" si="32"/>
        <v>13.35</v>
      </c>
      <c r="I80" s="68">
        <f t="shared" si="32"/>
        <v>4</v>
      </c>
      <c r="J80" s="68">
        <f t="shared" si="32"/>
        <v>1</v>
      </c>
      <c r="K80" s="68">
        <f t="shared" si="32"/>
        <v>0</v>
      </c>
      <c r="L80" s="68">
        <f t="shared" si="32"/>
        <v>0</v>
      </c>
      <c r="M80" s="68">
        <f t="shared" si="32"/>
        <v>0</v>
      </c>
      <c r="N80" s="69">
        <f t="shared" si="32"/>
        <v>185.39</v>
      </c>
      <c r="O80" s="164">
        <v>174.41</v>
      </c>
      <c r="P80" s="85">
        <f t="shared" si="28"/>
        <v>6.2955105785218679E-2</v>
      </c>
    </row>
    <row r="81" spans="1:18" s="2" customFormat="1">
      <c r="A81" s="66" t="s">
        <v>121</v>
      </c>
      <c r="B81" s="67"/>
      <c r="C81" s="68">
        <f t="shared" ref="C81:N81" si="33">C67+C70+C76+C80</f>
        <v>47.64</v>
      </c>
      <c r="D81" s="68">
        <f t="shared" si="33"/>
        <v>39.26</v>
      </c>
      <c r="E81" s="68">
        <f t="shared" si="33"/>
        <v>878.83000000000015</v>
      </c>
      <c r="F81" s="68">
        <f t="shared" si="33"/>
        <v>1296.19</v>
      </c>
      <c r="G81" s="68">
        <f t="shared" si="33"/>
        <v>964.58</v>
      </c>
      <c r="H81" s="68">
        <f t="shared" si="33"/>
        <v>283.40599999999995</v>
      </c>
      <c r="I81" s="68">
        <f t="shared" si="33"/>
        <v>100.19999999999999</v>
      </c>
      <c r="J81" s="68">
        <f t="shared" si="33"/>
        <v>28.22</v>
      </c>
      <c r="K81" s="68">
        <f t="shared" si="33"/>
        <v>2</v>
      </c>
      <c r="L81" s="68">
        <f t="shared" si="33"/>
        <v>0</v>
      </c>
      <c r="M81" s="68">
        <f t="shared" si="33"/>
        <v>0</v>
      </c>
      <c r="N81" s="87">
        <f t="shared" si="33"/>
        <v>3640.326</v>
      </c>
      <c r="O81" s="170">
        <v>3538.51</v>
      </c>
      <c r="P81" s="85">
        <f t="shared" si="28"/>
        <v>2.8773692882032211E-2</v>
      </c>
      <c r="R81" s="152"/>
    </row>
    <row r="82" spans="1:18" s="2" customFormat="1">
      <c r="A82" s="66" t="s">
        <v>122</v>
      </c>
      <c r="B82" s="67"/>
      <c r="C82" s="200">
        <f>C81/$Q$82</f>
        <v>0.78098360655737709</v>
      </c>
      <c r="D82" s="200">
        <f t="shared" ref="D82:L82" si="34">D81/$Q$82</f>
        <v>0.64360655737704919</v>
      </c>
      <c r="E82" s="200">
        <f t="shared" si="34"/>
        <v>14.407049180327871</v>
      </c>
      <c r="F82" s="200">
        <f t="shared" si="34"/>
        <v>21.249016393442623</v>
      </c>
      <c r="G82" s="200">
        <f t="shared" si="34"/>
        <v>15.812786885245902</v>
      </c>
      <c r="H82" s="200">
        <f t="shared" si="34"/>
        <v>4.645999999999999</v>
      </c>
      <c r="I82" s="200">
        <f t="shared" si="34"/>
        <v>1.6426229508196719</v>
      </c>
      <c r="J82" s="200">
        <f t="shared" si="34"/>
        <v>0.46262295081967209</v>
      </c>
      <c r="K82" s="200">
        <f t="shared" si="34"/>
        <v>3.2786885245901641E-2</v>
      </c>
      <c r="L82" s="200">
        <f t="shared" si="34"/>
        <v>0</v>
      </c>
      <c r="M82" s="200">
        <f>M81/Q82</f>
        <v>0</v>
      </c>
      <c r="N82" s="204">
        <f>N81/Q82</f>
        <v>59.677475409836063</v>
      </c>
      <c r="O82" s="205">
        <f>O81/62</f>
        <v>57.072741935483876</v>
      </c>
      <c r="P82" s="85">
        <f t="shared" ref="P82" si="35">(N82-O82)/O82</f>
        <v>4.5638835388294961E-2</v>
      </c>
      <c r="Q82" s="152">
        <f>COUNT($N$4:$N$8,$N$10:$N$15,$N$17:$N$19,$N$21:$N$23,$N$25:$N$30,$N$32:$N$34,$N$36:$N$39,$N$41:$N$48,$N$50:$N$51,$N$53:$N$58,$N$60:$N$65,$N$68:$N$69,$N$71:$N$75,$N$77:$N$79)</f>
        <v>61</v>
      </c>
    </row>
    <row r="83" spans="1:18">
      <c r="N83" s="3"/>
    </row>
    <row r="84" spans="1:18">
      <c r="A84" s="149" t="s">
        <v>126</v>
      </c>
      <c r="B84" s="151" t="s">
        <v>70</v>
      </c>
      <c r="C84" s="179">
        <v>0</v>
      </c>
      <c r="D84" s="180">
        <v>1</v>
      </c>
      <c r="E84" s="181">
        <v>1</v>
      </c>
      <c r="F84" s="179">
        <v>1</v>
      </c>
      <c r="G84" s="179">
        <v>2</v>
      </c>
      <c r="H84" s="179">
        <v>1.8</v>
      </c>
      <c r="I84" s="179">
        <v>0</v>
      </c>
      <c r="J84" s="179">
        <v>0</v>
      </c>
      <c r="K84" s="179">
        <v>1</v>
      </c>
      <c r="L84" s="179">
        <v>0</v>
      </c>
      <c r="M84" s="182">
        <v>0</v>
      </c>
      <c r="N84" s="149">
        <f>SUM(C84:M84)</f>
        <v>7.8</v>
      </c>
      <c r="O84" s="173">
        <v>7</v>
      </c>
      <c r="P84" s="85">
        <f t="shared" ref="P84:P93" si="36">(N84-O84)/O84</f>
        <v>0.11428571428571425</v>
      </c>
    </row>
    <row r="85" spans="1:18">
      <c r="A85" s="91"/>
      <c r="B85" s="142" t="s">
        <v>101</v>
      </c>
      <c r="C85" s="139"/>
      <c r="D85" s="183"/>
      <c r="E85" s="139"/>
      <c r="F85" s="139"/>
      <c r="G85" s="139"/>
      <c r="H85" s="139"/>
      <c r="I85" s="139"/>
      <c r="J85" s="139"/>
      <c r="K85" s="139"/>
      <c r="L85" s="139"/>
      <c r="M85" s="140"/>
      <c r="N85" s="184"/>
      <c r="O85" s="174"/>
      <c r="P85" s="85"/>
    </row>
    <row r="86" spans="1:18">
      <c r="A86" s="91"/>
      <c r="B86" s="142" t="s">
        <v>74</v>
      </c>
      <c r="C86" s="138">
        <v>0</v>
      </c>
      <c r="D86" s="185">
        <v>0</v>
      </c>
      <c r="E86" s="138">
        <v>0</v>
      </c>
      <c r="F86" s="138">
        <v>0</v>
      </c>
      <c r="G86" s="138">
        <v>4</v>
      </c>
      <c r="H86" s="138">
        <v>1</v>
      </c>
      <c r="I86" s="138">
        <v>0</v>
      </c>
      <c r="J86" s="138">
        <v>0</v>
      </c>
      <c r="K86" s="138">
        <v>0</v>
      </c>
      <c r="L86" s="138">
        <v>0</v>
      </c>
      <c r="M86" s="144">
        <v>0</v>
      </c>
      <c r="N86" s="91">
        <f>SUM(C86:M86)</f>
        <v>5</v>
      </c>
      <c r="O86" s="174">
        <v>5</v>
      </c>
      <c r="P86" s="85">
        <f t="shared" si="36"/>
        <v>0</v>
      </c>
    </row>
    <row r="87" spans="1:18">
      <c r="A87" s="91"/>
      <c r="B87" s="142" t="s">
        <v>75</v>
      </c>
      <c r="C87" s="138">
        <v>0</v>
      </c>
      <c r="D87" s="185">
        <v>0</v>
      </c>
      <c r="E87" s="138">
        <v>0</v>
      </c>
      <c r="F87" s="138">
        <v>10</v>
      </c>
      <c r="G87" s="138">
        <v>4</v>
      </c>
      <c r="H87" s="138">
        <v>5</v>
      </c>
      <c r="I87" s="138">
        <v>1</v>
      </c>
      <c r="J87" s="138">
        <v>1</v>
      </c>
      <c r="K87" s="138">
        <v>0</v>
      </c>
      <c r="L87" s="138">
        <v>0</v>
      </c>
      <c r="M87" s="144">
        <v>0</v>
      </c>
      <c r="N87" s="91">
        <f>SUM(C87:M87)</f>
        <v>21</v>
      </c>
      <c r="O87" s="174">
        <v>24.5</v>
      </c>
      <c r="P87" s="85">
        <f t="shared" si="36"/>
        <v>-0.14285714285714285</v>
      </c>
    </row>
    <row r="88" spans="1:18">
      <c r="A88" s="91"/>
      <c r="B88" s="142" t="s">
        <v>76</v>
      </c>
      <c r="C88" s="138">
        <v>0</v>
      </c>
      <c r="D88" s="185">
        <v>0</v>
      </c>
      <c r="E88" s="138">
        <v>0</v>
      </c>
      <c r="F88" s="138">
        <v>5</v>
      </c>
      <c r="G88" s="138">
        <v>3</v>
      </c>
      <c r="H88" s="138">
        <v>5</v>
      </c>
      <c r="I88" s="138">
        <v>0</v>
      </c>
      <c r="J88" s="138">
        <v>0</v>
      </c>
      <c r="K88" s="138">
        <v>0</v>
      </c>
      <c r="L88" s="138">
        <v>0</v>
      </c>
      <c r="M88" s="144">
        <v>1</v>
      </c>
      <c r="N88" s="91">
        <f>SUM(C88:M88)</f>
        <v>14</v>
      </c>
      <c r="O88" s="174">
        <v>14</v>
      </c>
      <c r="P88" s="85">
        <f t="shared" si="36"/>
        <v>0</v>
      </c>
    </row>
    <row r="89" spans="1:18">
      <c r="A89" s="91"/>
      <c r="B89" s="142" t="s">
        <v>120</v>
      </c>
      <c r="C89" s="138">
        <v>0</v>
      </c>
      <c r="D89" s="185">
        <v>0</v>
      </c>
      <c r="E89" s="138">
        <v>0</v>
      </c>
      <c r="F89" s="138">
        <v>4</v>
      </c>
      <c r="G89" s="138">
        <v>1</v>
      </c>
      <c r="H89" s="138">
        <v>0</v>
      </c>
      <c r="I89" s="138">
        <v>1</v>
      </c>
      <c r="J89" s="138">
        <v>0</v>
      </c>
      <c r="K89" s="138">
        <v>0</v>
      </c>
      <c r="L89" s="138">
        <v>0</v>
      </c>
      <c r="M89" s="144">
        <v>0</v>
      </c>
      <c r="N89" s="91">
        <f>SUM(C89:M89)</f>
        <v>6</v>
      </c>
      <c r="O89" s="174"/>
      <c r="P89" s="85"/>
    </row>
    <row r="90" spans="1:18" s="19" customFormat="1">
      <c r="A90" s="91"/>
      <c r="B90" s="142" t="s">
        <v>116</v>
      </c>
      <c r="C90" s="139"/>
      <c r="D90" s="183"/>
      <c r="E90" s="139"/>
      <c r="F90" s="139"/>
      <c r="G90" s="139"/>
      <c r="H90" s="139"/>
      <c r="I90" s="139"/>
      <c r="J90" s="139"/>
      <c r="K90" s="139"/>
      <c r="L90" s="139"/>
      <c r="M90" s="140"/>
      <c r="N90" s="184"/>
      <c r="O90" s="174"/>
      <c r="P90" s="85"/>
    </row>
    <row r="91" spans="1:18" s="19" customFormat="1">
      <c r="A91" s="91"/>
      <c r="B91" s="142" t="s">
        <v>117</v>
      </c>
      <c r="C91" s="139"/>
      <c r="D91" s="183"/>
      <c r="E91" s="139"/>
      <c r="F91" s="139"/>
      <c r="G91" s="139"/>
      <c r="H91" s="139"/>
      <c r="I91" s="139"/>
      <c r="J91" s="139"/>
      <c r="K91" s="139"/>
      <c r="L91" s="139"/>
      <c r="M91" s="140"/>
      <c r="N91" s="184"/>
      <c r="O91" s="174"/>
      <c r="P91" s="85"/>
    </row>
    <row r="92" spans="1:18" s="19" customFormat="1">
      <c r="A92" s="91"/>
      <c r="B92" s="142" t="s">
        <v>118</v>
      </c>
      <c r="C92" s="139"/>
      <c r="D92" s="183"/>
      <c r="E92" s="139"/>
      <c r="F92" s="139"/>
      <c r="G92" s="139"/>
      <c r="H92" s="139"/>
      <c r="I92" s="139"/>
      <c r="J92" s="139"/>
      <c r="K92" s="139"/>
      <c r="L92" s="139"/>
      <c r="M92" s="140"/>
      <c r="N92" s="184"/>
      <c r="O92" s="174"/>
      <c r="P92" s="85"/>
    </row>
    <row r="93" spans="1:18">
      <c r="A93" s="150"/>
      <c r="B93" s="143" t="s">
        <v>69</v>
      </c>
      <c r="C93" s="145">
        <v>0</v>
      </c>
      <c r="D93" s="186">
        <v>0</v>
      </c>
      <c r="E93" s="145">
        <v>2</v>
      </c>
      <c r="F93" s="145">
        <v>4.5999999999999996</v>
      </c>
      <c r="G93" s="145">
        <v>6.2</v>
      </c>
      <c r="H93" s="145">
        <v>3</v>
      </c>
      <c r="I93" s="145">
        <v>0</v>
      </c>
      <c r="J93" s="145">
        <v>1</v>
      </c>
      <c r="K93" s="145">
        <v>0</v>
      </c>
      <c r="L93" s="145">
        <v>0</v>
      </c>
      <c r="M93" s="146">
        <v>0</v>
      </c>
      <c r="N93" s="150">
        <f>SUM(C93:M93)</f>
        <v>16.8</v>
      </c>
      <c r="O93" s="175">
        <v>17.8</v>
      </c>
      <c r="P93" s="85">
        <f t="shared" si="36"/>
        <v>-5.6179775280898875E-2</v>
      </c>
    </row>
    <row r="94" spans="1:18" s="2" customFormat="1">
      <c r="A94" s="66" t="s">
        <v>125</v>
      </c>
      <c r="B94" s="67"/>
      <c r="C94" s="200">
        <f>AVERAGE(C84:C93)</f>
        <v>0</v>
      </c>
      <c r="D94" s="200">
        <f t="shared" ref="D94:L94" si="37">AVERAGE(D84:D93)</f>
        <v>0.16666666666666666</v>
      </c>
      <c r="E94" s="200">
        <f t="shared" si="37"/>
        <v>0.5</v>
      </c>
      <c r="F94" s="200">
        <f t="shared" si="37"/>
        <v>4.1000000000000005</v>
      </c>
      <c r="G94" s="200">
        <f t="shared" si="37"/>
        <v>3.3666666666666667</v>
      </c>
      <c r="H94" s="200">
        <f t="shared" si="37"/>
        <v>2.6333333333333333</v>
      </c>
      <c r="I94" s="200">
        <f t="shared" si="37"/>
        <v>0.33333333333333331</v>
      </c>
      <c r="J94" s="200">
        <f t="shared" si="37"/>
        <v>0.33333333333333331</v>
      </c>
      <c r="K94" s="200">
        <f t="shared" si="37"/>
        <v>0.16666666666666666</v>
      </c>
      <c r="L94" s="200">
        <f t="shared" si="37"/>
        <v>0</v>
      </c>
      <c r="M94" s="200">
        <f>AVERAGE(M84:M93)</f>
        <v>0.16666666666666666</v>
      </c>
      <c r="N94" s="203">
        <f>AVERAGE(N84:N93)</f>
        <v>11.766666666666666</v>
      </c>
      <c r="O94" s="206">
        <v>13.66</v>
      </c>
      <c r="P94" s="85">
        <f t="shared" ref="P94" si="38">(N94-O94)/O94</f>
        <v>-0.13860419716935099</v>
      </c>
      <c r="Q94" s="152">
        <f>COUNT(N84:N93)</f>
        <v>6</v>
      </c>
    </row>
  </sheetData>
  <sortState xmlns:xlrd2="http://schemas.microsoft.com/office/spreadsheetml/2017/richdata2" ref="B25:P66">
    <sortCondition ref="B25:B66"/>
  </sortState>
  <printOptions gridLines="1"/>
  <pageMargins left="0.25" right="0.25" top="0.75" bottom="0.75" header="0.3" footer="0.3"/>
  <pageSetup paperSize="9" scale="69"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95"/>
  <sheetViews>
    <sheetView zoomScale="90" zoomScaleNormal="90" workbookViewId="0"/>
  </sheetViews>
  <sheetFormatPr baseColWidth="10" defaultColWidth="8.83203125" defaultRowHeight="15"/>
  <cols>
    <col min="1" max="1" width="11.1640625" customWidth="1"/>
    <col min="2" max="2" width="76" customWidth="1"/>
    <col min="3" max="3" width="6.6640625" customWidth="1"/>
    <col min="4" max="4" width="9" customWidth="1"/>
    <col min="5" max="5" width="8.6640625" customWidth="1"/>
    <col min="6" max="13" width="6.6640625" customWidth="1"/>
    <col min="14" max="14" width="10.6640625" customWidth="1"/>
    <col min="15" max="15" width="10.6640625" style="5" bestFit="1" customWidth="1"/>
    <col min="16" max="16" width="11.5" style="2" customWidth="1"/>
    <col min="17" max="17" width="13.5" style="4" customWidth="1"/>
    <col min="18" max="18" width="11.83203125" style="18" customWidth="1"/>
  </cols>
  <sheetData>
    <row r="1" spans="1:18" ht="26">
      <c r="A1" s="48" t="s">
        <v>106</v>
      </c>
      <c r="B1" s="49"/>
      <c r="C1" s="49"/>
      <c r="D1" s="49"/>
      <c r="E1" s="49"/>
      <c r="F1" s="49"/>
      <c r="G1" s="49"/>
      <c r="H1" s="49"/>
      <c r="I1" s="49"/>
      <c r="J1" s="49"/>
      <c r="K1" s="49"/>
      <c r="L1" s="49"/>
      <c r="M1" s="49"/>
      <c r="N1" s="49"/>
      <c r="O1" s="50"/>
      <c r="P1" s="51"/>
      <c r="Q1" s="52"/>
      <c r="R1" s="53"/>
    </row>
    <row r="2" spans="1:18" s="1" customFormat="1" ht="19">
      <c r="A2" s="54" t="s">
        <v>41</v>
      </c>
      <c r="B2" s="55"/>
      <c r="C2" s="56" t="s">
        <v>124</v>
      </c>
      <c r="D2" s="57"/>
      <c r="E2" s="56"/>
      <c r="F2" s="56"/>
      <c r="G2" s="56"/>
      <c r="H2" s="56"/>
      <c r="I2" s="56"/>
      <c r="J2" s="56"/>
      <c r="K2" s="56"/>
      <c r="L2" s="56"/>
      <c r="M2" s="56"/>
      <c r="N2" s="58"/>
      <c r="O2" s="59"/>
      <c r="P2" s="60"/>
      <c r="Q2" s="61"/>
      <c r="R2" s="62"/>
    </row>
    <row r="3" spans="1:18" s="13" customFormat="1" ht="48">
      <c r="A3" s="13" t="s">
        <v>2</v>
      </c>
      <c r="B3" s="9" t="s">
        <v>100</v>
      </c>
      <c r="C3" s="92">
        <v>3</v>
      </c>
      <c r="D3" s="92">
        <v>4</v>
      </c>
      <c r="E3" s="92">
        <v>5</v>
      </c>
      <c r="F3" s="92">
        <v>6</v>
      </c>
      <c r="G3" s="92">
        <v>7</v>
      </c>
      <c r="H3" s="92" t="s">
        <v>3</v>
      </c>
      <c r="I3" s="92" t="s">
        <v>4</v>
      </c>
      <c r="J3" s="92" t="s">
        <v>5</v>
      </c>
      <c r="K3" s="92" t="s">
        <v>37</v>
      </c>
      <c r="L3" s="92">
        <v>9</v>
      </c>
      <c r="M3" s="92" t="s">
        <v>6</v>
      </c>
      <c r="N3" s="95" t="s">
        <v>38</v>
      </c>
      <c r="O3" s="28" t="s">
        <v>99</v>
      </c>
      <c r="P3" s="14" t="s">
        <v>41</v>
      </c>
      <c r="Q3" s="15" t="s">
        <v>40</v>
      </c>
      <c r="R3" s="29" t="s">
        <v>42</v>
      </c>
    </row>
    <row r="4" spans="1:18" s="21" customFormat="1">
      <c r="A4" s="114" t="s">
        <v>7</v>
      </c>
      <c r="B4" s="115" t="s">
        <v>17</v>
      </c>
      <c r="C4" s="126">
        <v>0</v>
      </c>
      <c r="D4" s="126">
        <v>0</v>
      </c>
      <c r="E4" s="126">
        <v>1.32</v>
      </c>
      <c r="F4" s="126">
        <v>0</v>
      </c>
      <c r="G4" s="126">
        <v>0</v>
      </c>
      <c r="H4" s="126">
        <v>0</v>
      </c>
      <c r="I4" s="126">
        <v>0</v>
      </c>
      <c r="J4" s="126">
        <v>0</v>
      </c>
      <c r="K4" s="126">
        <v>0</v>
      </c>
      <c r="L4" s="126">
        <v>0</v>
      </c>
      <c r="M4" s="123">
        <v>0</v>
      </c>
      <c r="N4" s="121">
        <f>SUM(C4:M4)</f>
        <v>1.32</v>
      </c>
      <c r="O4" s="220">
        <f>VLOOKUP($B4,'1. Establishment (WTE)'!$B:$N,13,FALSE)</f>
        <v>37.18</v>
      </c>
      <c r="P4" s="122">
        <f t="shared" ref="P4:P24" si="0">N4/O4</f>
        <v>3.5502958579881658E-2</v>
      </c>
      <c r="Q4" s="240">
        <v>0</v>
      </c>
      <c r="R4" s="124">
        <f t="shared" ref="R4:R35" si="1">Q4/O4</f>
        <v>0</v>
      </c>
    </row>
    <row r="5" spans="1:18" s="21" customFormat="1">
      <c r="A5" s="116"/>
      <c r="B5" s="22" t="s">
        <v>18</v>
      </c>
      <c r="C5" s="127">
        <v>0</v>
      </c>
      <c r="D5" s="127">
        <v>0</v>
      </c>
      <c r="E5" s="127">
        <v>0</v>
      </c>
      <c r="F5" s="127">
        <v>2</v>
      </c>
      <c r="G5" s="127">
        <v>2</v>
      </c>
      <c r="H5" s="127">
        <v>0</v>
      </c>
      <c r="I5" s="127">
        <v>0</v>
      </c>
      <c r="J5" s="127">
        <v>0</v>
      </c>
      <c r="K5" s="127">
        <v>0</v>
      </c>
      <c r="L5" s="127">
        <v>0</v>
      </c>
      <c r="M5" s="34">
        <v>0</v>
      </c>
      <c r="N5" s="105">
        <f>SUM(C5:M5)</f>
        <v>4</v>
      </c>
      <c r="O5" s="221">
        <f>VLOOKUP($B5,'1. Establishment (WTE)'!$B:$N,13,FALSE)</f>
        <v>70.05</v>
      </c>
      <c r="P5" s="31">
        <f t="shared" si="0"/>
        <v>5.7102069950035694E-2</v>
      </c>
      <c r="Q5" s="241">
        <v>0</v>
      </c>
      <c r="R5" s="45">
        <f t="shared" si="1"/>
        <v>0</v>
      </c>
    </row>
    <row r="6" spans="1:18" s="46" customFormat="1">
      <c r="A6" s="117"/>
      <c r="B6" s="22" t="s">
        <v>25</v>
      </c>
      <c r="C6" s="127">
        <v>0</v>
      </c>
      <c r="D6" s="127">
        <v>0</v>
      </c>
      <c r="E6" s="127">
        <v>3.27</v>
      </c>
      <c r="F6" s="127">
        <v>0.4</v>
      </c>
      <c r="G6" s="127">
        <v>1.6</v>
      </c>
      <c r="H6" s="127">
        <v>1.6</v>
      </c>
      <c r="I6" s="127">
        <v>1</v>
      </c>
      <c r="J6" s="127">
        <v>0.2</v>
      </c>
      <c r="K6" s="127">
        <v>0</v>
      </c>
      <c r="L6" s="127">
        <v>0</v>
      </c>
      <c r="M6" s="34">
        <v>0</v>
      </c>
      <c r="N6" s="105">
        <f>SUM(C6:M6)</f>
        <v>8.0699999999999985</v>
      </c>
      <c r="O6" s="221">
        <f>VLOOKUP($B6,'1. Establishment (WTE)'!$B:$N,13,FALSE)</f>
        <v>39.479999999999997</v>
      </c>
      <c r="P6" s="31">
        <f t="shared" si="0"/>
        <v>0.20440729483282671</v>
      </c>
      <c r="Q6" s="241">
        <v>8.07</v>
      </c>
      <c r="R6" s="45">
        <f t="shared" si="1"/>
        <v>0.20440729483282677</v>
      </c>
    </row>
    <row r="7" spans="1:18" s="21" customFormat="1">
      <c r="A7" s="116"/>
      <c r="B7" s="22" t="s">
        <v>66</v>
      </c>
      <c r="C7" s="127">
        <v>0</v>
      </c>
      <c r="D7" s="127">
        <v>0</v>
      </c>
      <c r="E7" s="127">
        <v>5.45</v>
      </c>
      <c r="F7" s="127">
        <v>2.8</v>
      </c>
      <c r="G7" s="127">
        <v>1.4</v>
      </c>
      <c r="H7" s="127">
        <v>0</v>
      </c>
      <c r="I7" s="127">
        <v>0</v>
      </c>
      <c r="J7" s="127">
        <v>0</v>
      </c>
      <c r="K7" s="127">
        <v>0</v>
      </c>
      <c r="L7" s="127">
        <v>0</v>
      </c>
      <c r="M7" s="34">
        <v>0</v>
      </c>
      <c r="N7" s="105">
        <f>SUM(C7:M7)</f>
        <v>9.65</v>
      </c>
      <c r="O7" s="221">
        <f>VLOOKUP($B7,'1. Establishment (WTE)'!$B:$N,13,FALSE)</f>
        <v>58.33</v>
      </c>
      <c r="P7" s="31">
        <f t="shared" si="0"/>
        <v>0.16543802503000171</v>
      </c>
      <c r="Q7" s="241">
        <v>9.4499999999999993</v>
      </c>
      <c r="R7" s="45">
        <f t="shared" si="1"/>
        <v>0.16200925767186697</v>
      </c>
    </row>
    <row r="8" spans="1:18" s="21" customFormat="1">
      <c r="A8" s="116"/>
      <c r="B8" s="22" t="s">
        <v>28</v>
      </c>
      <c r="C8" s="127">
        <v>0</v>
      </c>
      <c r="D8" s="127">
        <v>0</v>
      </c>
      <c r="E8" s="127">
        <v>1</v>
      </c>
      <c r="F8" s="127">
        <v>2.2000000000000002</v>
      </c>
      <c r="G8" s="127">
        <v>0</v>
      </c>
      <c r="H8" s="127">
        <v>0</v>
      </c>
      <c r="I8" s="127">
        <v>0</v>
      </c>
      <c r="J8" s="127">
        <v>0</v>
      </c>
      <c r="K8" s="127">
        <v>0</v>
      </c>
      <c r="L8" s="127">
        <v>0</v>
      </c>
      <c r="M8" s="34">
        <v>0</v>
      </c>
      <c r="N8" s="105">
        <f>SUM(C8:M8)</f>
        <v>3.2</v>
      </c>
      <c r="O8" s="221">
        <f>VLOOKUP($B8,'1. Establishment (WTE)'!$B:$N,13,FALSE)</f>
        <v>38.43</v>
      </c>
      <c r="P8" s="31">
        <f t="shared" si="0"/>
        <v>8.3268279989591465E-2</v>
      </c>
      <c r="Q8" s="241">
        <v>1</v>
      </c>
      <c r="R8" s="45">
        <f t="shared" si="1"/>
        <v>2.6021337496747333E-2</v>
      </c>
    </row>
    <row r="9" spans="1:18" s="13" customFormat="1">
      <c r="A9" s="118"/>
      <c r="B9" s="106" t="s">
        <v>82</v>
      </c>
      <c r="C9" s="88">
        <f>SUM(C4:C8)</f>
        <v>0</v>
      </c>
      <c r="D9" s="88">
        <f t="shared" ref="D9:M9" si="2">SUM(D4:D8)</f>
        <v>0</v>
      </c>
      <c r="E9" s="88">
        <f t="shared" si="2"/>
        <v>11.04</v>
      </c>
      <c r="F9" s="88">
        <f t="shared" si="2"/>
        <v>7.3999999999999995</v>
      </c>
      <c r="G9" s="88">
        <f t="shared" si="2"/>
        <v>5</v>
      </c>
      <c r="H9" s="88">
        <f t="shared" si="2"/>
        <v>1.6</v>
      </c>
      <c r="I9" s="88">
        <f t="shared" si="2"/>
        <v>1</v>
      </c>
      <c r="J9" s="88">
        <f t="shared" si="2"/>
        <v>0.2</v>
      </c>
      <c r="K9" s="88">
        <f t="shared" si="2"/>
        <v>0</v>
      </c>
      <c r="L9" s="88">
        <f t="shared" si="2"/>
        <v>0</v>
      </c>
      <c r="M9" s="111">
        <f t="shared" si="2"/>
        <v>0</v>
      </c>
      <c r="N9" s="107">
        <f t="shared" ref="N9" si="3">SUM(C9:M9)</f>
        <v>26.24</v>
      </c>
      <c r="O9" s="222">
        <f>VLOOKUP($B9,'1. Establishment (WTE)'!$B:$N,13,FALSE)</f>
        <v>243.46999999999997</v>
      </c>
      <c r="P9" s="108">
        <f t="shared" si="0"/>
        <v>0.10777508522610589</v>
      </c>
      <c r="Q9" s="242">
        <f>SUM(Q4:Q8)</f>
        <v>18.52</v>
      </c>
      <c r="R9" s="109">
        <f t="shared" si="1"/>
        <v>7.6066866554400966E-2</v>
      </c>
    </row>
    <row r="10" spans="1:18" s="21" customFormat="1">
      <c r="A10" s="116"/>
      <c r="B10" s="22" t="s">
        <v>9</v>
      </c>
      <c r="C10" s="127">
        <v>0</v>
      </c>
      <c r="D10" s="127">
        <v>0.6</v>
      </c>
      <c r="E10" s="127">
        <v>7</v>
      </c>
      <c r="F10" s="127">
        <v>0.8</v>
      </c>
      <c r="G10" s="127">
        <v>0</v>
      </c>
      <c r="H10" s="127">
        <v>0</v>
      </c>
      <c r="I10" s="127">
        <v>0</v>
      </c>
      <c r="J10" s="127">
        <v>0</v>
      </c>
      <c r="K10" s="127">
        <v>0</v>
      </c>
      <c r="L10" s="127">
        <v>0</v>
      </c>
      <c r="M10" s="34">
        <v>0</v>
      </c>
      <c r="N10" s="105">
        <f t="shared" ref="N10:N15" si="4">SUM(C10:M10)</f>
        <v>8.4</v>
      </c>
      <c r="O10" s="220">
        <f>VLOOKUP($B10,'1. Establishment (WTE)'!$B:$N,13,FALSE)</f>
        <v>64.5</v>
      </c>
      <c r="P10" s="41">
        <f t="shared" si="0"/>
        <v>0.13023255813953488</v>
      </c>
      <c r="Q10" s="241">
        <v>8.4</v>
      </c>
      <c r="R10" s="45">
        <f t="shared" si="1"/>
        <v>0.13023255813953488</v>
      </c>
    </row>
    <row r="11" spans="1:18" s="21" customFormat="1">
      <c r="A11" s="116"/>
      <c r="B11" s="22" t="s">
        <v>67</v>
      </c>
      <c r="C11" s="127">
        <v>0</v>
      </c>
      <c r="D11" s="127">
        <v>0</v>
      </c>
      <c r="E11" s="127">
        <v>2.5499999999999998</v>
      </c>
      <c r="F11" s="127">
        <v>2.77</v>
      </c>
      <c r="G11" s="127">
        <v>0.12</v>
      </c>
      <c r="H11" s="127">
        <v>0</v>
      </c>
      <c r="I11" s="127">
        <v>0</v>
      </c>
      <c r="J11" s="127">
        <v>0</v>
      </c>
      <c r="K11" s="127">
        <v>0</v>
      </c>
      <c r="L11" s="127">
        <v>0</v>
      </c>
      <c r="M11" s="34">
        <v>0</v>
      </c>
      <c r="N11" s="105">
        <f t="shared" si="4"/>
        <v>5.44</v>
      </c>
      <c r="O11" s="221">
        <f>VLOOKUP($B11,'1. Establishment (WTE)'!$B:$N,13,FALSE)</f>
        <v>39.479999999999997</v>
      </c>
      <c r="P11" s="31">
        <f t="shared" si="0"/>
        <v>0.13779128672745697</v>
      </c>
      <c r="Q11" s="241">
        <v>1.69</v>
      </c>
      <c r="R11" s="45">
        <f t="shared" si="1"/>
        <v>4.2806484295845999E-2</v>
      </c>
    </row>
    <row r="12" spans="1:18" s="21" customFormat="1">
      <c r="A12" s="116"/>
      <c r="B12" s="22" t="s">
        <v>68</v>
      </c>
      <c r="C12" s="127">
        <v>0</v>
      </c>
      <c r="D12" s="127">
        <v>0</v>
      </c>
      <c r="E12" s="127">
        <v>0</v>
      </c>
      <c r="F12" s="127">
        <v>0.46</v>
      </c>
      <c r="G12" s="127">
        <v>0</v>
      </c>
      <c r="H12" s="127">
        <v>0</v>
      </c>
      <c r="I12" s="127">
        <v>0</v>
      </c>
      <c r="J12" s="127">
        <v>0</v>
      </c>
      <c r="K12" s="127">
        <v>0</v>
      </c>
      <c r="L12" s="127">
        <v>0</v>
      </c>
      <c r="M12" s="34">
        <v>0</v>
      </c>
      <c r="N12" s="105">
        <f t="shared" si="4"/>
        <v>0.46</v>
      </c>
      <c r="O12" s="221">
        <f>VLOOKUP($B12,'1. Establishment (WTE)'!$B:$N,13,FALSE)</f>
        <v>29.29</v>
      </c>
      <c r="P12" s="31">
        <f t="shared" si="0"/>
        <v>1.5705018777739842E-2</v>
      </c>
      <c r="Q12" s="241">
        <v>0.46</v>
      </c>
      <c r="R12" s="45">
        <f t="shared" si="1"/>
        <v>1.5705018777739842E-2</v>
      </c>
    </row>
    <row r="13" spans="1:18" s="21" customFormat="1">
      <c r="A13" s="116"/>
      <c r="B13" s="22" t="s">
        <v>15</v>
      </c>
      <c r="C13" s="127">
        <v>0</v>
      </c>
      <c r="D13" s="127">
        <v>0</v>
      </c>
      <c r="E13" s="127">
        <v>1</v>
      </c>
      <c r="F13" s="127">
        <v>0.65</v>
      </c>
      <c r="G13" s="127">
        <v>0</v>
      </c>
      <c r="H13" s="127">
        <v>0</v>
      </c>
      <c r="I13" s="127">
        <v>1</v>
      </c>
      <c r="J13" s="127">
        <v>0</v>
      </c>
      <c r="K13" s="127">
        <v>0</v>
      </c>
      <c r="L13" s="127">
        <v>0</v>
      </c>
      <c r="M13" s="34">
        <v>0</v>
      </c>
      <c r="N13" s="105">
        <f t="shared" si="4"/>
        <v>2.65</v>
      </c>
      <c r="O13" s="221">
        <f>VLOOKUP($B13,'1. Establishment (WTE)'!$B:$N,13,FALSE)</f>
        <v>79.59</v>
      </c>
      <c r="P13" s="31">
        <f t="shared" si="0"/>
        <v>3.3295640155798466E-2</v>
      </c>
      <c r="Q13" s="241">
        <v>1</v>
      </c>
      <c r="R13" s="45">
        <f t="shared" si="1"/>
        <v>1.2564392511622063E-2</v>
      </c>
    </row>
    <row r="14" spans="1:18" s="21" customFormat="1">
      <c r="A14" s="116"/>
      <c r="B14" s="22" t="s">
        <v>64</v>
      </c>
      <c r="C14" s="127">
        <v>0</v>
      </c>
      <c r="D14" s="127">
        <v>0</v>
      </c>
      <c r="E14" s="127">
        <v>0</v>
      </c>
      <c r="F14" s="127">
        <v>0</v>
      </c>
      <c r="G14" s="127">
        <v>0</v>
      </c>
      <c r="H14" s="127">
        <v>0</v>
      </c>
      <c r="I14" s="127">
        <v>0</v>
      </c>
      <c r="J14" s="127">
        <v>0</v>
      </c>
      <c r="K14" s="127">
        <v>0</v>
      </c>
      <c r="L14" s="127">
        <v>0</v>
      </c>
      <c r="M14" s="34">
        <v>0</v>
      </c>
      <c r="N14" s="105">
        <f t="shared" si="4"/>
        <v>0</v>
      </c>
      <c r="O14" s="221">
        <f>VLOOKUP($B14,'1. Establishment (WTE)'!$B:$N,13,FALSE)</f>
        <v>21.259999999999998</v>
      </c>
      <c r="P14" s="31">
        <f t="shared" si="0"/>
        <v>0</v>
      </c>
      <c r="Q14" s="241">
        <v>0</v>
      </c>
      <c r="R14" s="45">
        <f t="shared" si="1"/>
        <v>0</v>
      </c>
    </row>
    <row r="15" spans="1:18" s="21" customFormat="1">
      <c r="A15" s="116"/>
      <c r="B15" s="22" t="s">
        <v>24</v>
      </c>
      <c r="C15" s="127">
        <v>0</v>
      </c>
      <c r="D15" s="127">
        <v>3</v>
      </c>
      <c r="E15" s="127">
        <v>0.4</v>
      </c>
      <c r="F15" s="127">
        <v>3.47</v>
      </c>
      <c r="G15" s="127">
        <v>0.33</v>
      </c>
      <c r="H15" s="127">
        <v>0.4</v>
      </c>
      <c r="I15" s="127">
        <v>0</v>
      </c>
      <c r="J15" s="127">
        <v>0</v>
      </c>
      <c r="K15" s="127">
        <v>0</v>
      </c>
      <c r="L15" s="127">
        <v>0</v>
      </c>
      <c r="M15" s="34">
        <v>0</v>
      </c>
      <c r="N15" s="105">
        <f t="shared" si="4"/>
        <v>7.6000000000000005</v>
      </c>
      <c r="O15" s="221">
        <f>VLOOKUP($B15,'1. Establishment (WTE)'!$B:$N,13,FALSE)</f>
        <v>43.44</v>
      </c>
      <c r="P15" s="31">
        <f t="shared" si="0"/>
        <v>0.17495395948434625</v>
      </c>
      <c r="Q15" s="241">
        <v>4.7300000000000004</v>
      </c>
      <c r="R15" s="45">
        <f t="shared" si="1"/>
        <v>0.10888581952117865</v>
      </c>
    </row>
    <row r="16" spans="1:18" s="13" customFormat="1">
      <c r="A16" s="118"/>
      <c r="B16" s="110" t="s">
        <v>83</v>
      </c>
      <c r="C16" s="88">
        <f>SUM(C10:C15)</f>
        <v>0</v>
      </c>
      <c r="D16" s="88">
        <f t="shared" ref="D16:M16" si="5">SUM(D10:D15)</f>
        <v>3.6</v>
      </c>
      <c r="E16" s="88">
        <f t="shared" si="5"/>
        <v>10.950000000000001</v>
      </c>
      <c r="F16" s="88">
        <f t="shared" si="5"/>
        <v>8.15</v>
      </c>
      <c r="G16" s="88">
        <f t="shared" si="5"/>
        <v>0.45</v>
      </c>
      <c r="H16" s="88">
        <f t="shared" si="5"/>
        <v>0.4</v>
      </c>
      <c r="I16" s="88">
        <f t="shared" si="5"/>
        <v>1</v>
      </c>
      <c r="J16" s="88">
        <f t="shared" si="5"/>
        <v>0</v>
      </c>
      <c r="K16" s="88">
        <f t="shared" si="5"/>
        <v>0</v>
      </c>
      <c r="L16" s="88">
        <f t="shared" si="5"/>
        <v>0</v>
      </c>
      <c r="M16" s="111">
        <f t="shared" si="5"/>
        <v>0</v>
      </c>
      <c r="N16" s="107">
        <f t="shared" ref="N16" si="6">SUM(C16:M16)</f>
        <v>24.55</v>
      </c>
      <c r="O16" s="222">
        <f>VLOOKUP($B16,'1. Establishment (WTE)'!$B:$N,13,FALSE)</f>
        <v>277.56</v>
      </c>
      <c r="P16" s="108">
        <f t="shared" si="0"/>
        <v>8.8449344285920162E-2</v>
      </c>
      <c r="Q16" s="242">
        <f>SUM(Q10:Q15)</f>
        <v>16.28</v>
      </c>
      <c r="R16" s="109">
        <f t="shared" si="1"/>
        <v>5.8653984724023639E-2</v>
      </c>
    </row>
    <row r="17" spans="1:18" s="21" customFormat="1">
      <c r="A17" s="116"/>
      <c r="B17" s="22" t="s">
        <v>72</v>
      </c>
      <c r="C17" s="127">
        <v>0</v>
      </c>
      <c r="D17" s="127">
        <v>0</v>
      </c>
      <c r="E17" s="127">
        <v>4</v>
      </c>
      <c r="F17" s="127">
        <v>0</v>
      </c>
      <c r="G17" s="127">
        <v>0</v>
      </c>
      <c r="H17" s="127">
        <v>0</v>
      </c>
      <c r="I17" s="127">
        <v>0</v>
      </c>
      <c r="J17" s="127">
        <v>0</v>
      </c>
      <c r="K17" s="127">
        <v>0</v>
      </c>
      <c r="L17" s="127">
        <v>0</v>
      </c>
      <c r="M17" s="34">
        <v>0</v>
      </c>
      <c r="N17" s="105">
        <f>SUM(C17:M17)</f>
        <v>4</v>
      </c>
      <c r="O17" s="220">
        <f>VLOOKUP($B17,'1. Establishment (WTE)'!$B:$N,13,FALSE)</f>
        <v>53.12</v>
      </c>
      <c r="P17" s="31">
        <f t="shared" si="0"/>
        <v>7.5301204819277115E-2</v>
      </c>
      <c r="Q17" s="241">
        <v>5</v>
      </c>
      <c r="R17" s="45">
        <f t="shared" si="1"/>
        <v>9.412650602409639E-2</v>
      </c>
    </row>
    <row r="18" spans="1:18" s="21" customFormat="1">
      <c r="A18" s="116"/>
      <c r="B18" s="22" t="s">
        <v>22</v>
      </c>
      <c r="C18" s="127">
        <v>0</v>
      </c>
      <c r="D18" s="127">
        <v>0</v>
      </c>
      <c r="E18" s="127">
        <v>2</v>
      </c>
      <c r="F18" s="127">
        <v>4</v>
      </c>
      <c r="G18" s="127">
        <v>0</v>
      </c>
      <c r="H18" s="127">
        <v>0</v>
      </c>
      <c r="I18" s="127">
        <v>0</v>
      </c>
      <c r="J18" s="127">
        <v>0</v>
      </c>
      <c r="K18" s="127">
        <v>0</v>
      </c>
      <c r="L18" s="127">
        <v>0</v>
      </c>
      <c r="M18" s="34">
        <v>0</v>
      </c>
      <c r="N18" s="105">
        <f>SUM(C18:M18)</f>
        <v>6</v>
      </c>
      <c r="O18" s="221">
        <f>VLOOKUP($B18,'1. Establishment (WTE)'!$B:$N,13,FALSE)</f>
        <v>105.52</v>
      </c>
      <c r="P18" s="31">
        <f t="shared" si="0"/>
        <v>5.6861258529188781E-2</v>
      </c>
      <c r="Q18" s="241">
        <v>0</v>
      </c>
      <c r="R18" s="45">
        <f t="shared" si="1"/>
        <v>0</v>
      </c>
    </row>
    <row r="19" spans="1:18" s="21" customFormat="1">
      <c r="A19" s="116"/>
      <c r="B19" s="22" t="s">
        <v>65</v>
      </c>
      <c r="C19" s="127">
        <v>0</v>
      </c>
      <c r="D19" s="127">
        <v>0</v>
      </c>
      <c r="E19" s="127">
        <v>8.86</v>
      </c>
      <c r="F19" s="127">
        <v>2.42</v>
      </c>
      <c r="G19" s="127">
        <v>0</v>
      </c>
      <c r="H19" s="127">
        <v>0</v>
      </c>
      <c r="I19" s="127">
        <v>0</v>
      </c>
      <c r="J19" s="127">
        <v>0</v>
      </c>
      <c r="K19" s="127">
        <v>0</v>
      </c>
      <c r="L19" s="127">
        <v>0</v>
      </c>
      <c r="M19" s="34">
        <v>0</v>
      </c>
      <c r="N19" s="105">
        <f>SUM(C19:M19)</f>
        <v>11.28</v>
      </c>
      <c r="O19" s="221">
        <f>VLOOKUP($B19,'1. Establishment (WTE)'!$B:$N,13,FALSE)</f>
        <v>123.74000000000001</v>
      </c>
      <c r="P19" s="31">
        <f t="shared" si="0"/>
        <v>9.1158881525779847E-2</v>
      </c>
      <c r="Q19" s="241">
        <v>0</v>
      </c>
      <c r="R19" s="45">
        <f t="shared" si="1"/>
        <v>0</v>
      </c>
    </row>
    <row r="20" spans="1:18" s="13" customFormat="1">
      <c r="A20" s="118"/>
      <c r="B20" s="110" t="s">
        <v>84</v>
      </c>
      <c r="C20" s="88">
        <f>SUM(C17:C19)</f>
        <v>0</v>
      </c>
      <c r="D20" s="88">
        <f t="shared" ref="D20:M20" si="7">SUM(D17:D19)</f>
        <v>0</v>
      </c>
      <c r="E20" s="88">
        <f t="shared" si="7"/>
        <v>14.86</v>
      </c>
      <c r="F20" s="88">
        <f t="shared" si="7"/>
        <v>6.42</v>
      </c>
      <c r="G20" s="88">
        <f t="shared" si="7"/>
        <v>0</v>
      </c>
      <c r="H20" s="88">
        <f t="shared" si="7"/>
        <v>0</v>
      </c>
      <c r="I20" s="88">
        <f t="shared" si="7"/>
        <v>0</v>
      </c>
      <c r="J20" s="88">
        <f t="shared" si="7"/>
        <v>0</v>
      </c>
      <c r="K20" s="88">
        <f t="shared" si="7"/>
        <v>0</v>
      </c>
      <c r="L20" s="88">
        <f t="shared" si="7"/>
        <v>0</v>
      </c>
      <c r="M20" s="111">
        <f t="shared" si="7"/>
        <v>0</v>
      </c>
      <c r="N20" s="107">
        <f t="shared" ref="N20" si="8">SUM(C20:M20)</f>
        <v>21.28</v>
      </c>
      <c r="O20" s="222">
        <f>VLOOKUP($B20,'1. Establishment (WTE)'!$B:$N,13,FALSE)</f>
        <v>282.38</v>
      </c>
      <c r="P20" s="108">
        <f t="shared" si="0"/>
        <v>7.5359444719881014E-2</v>
      </c>
      <c r="Q20" s="242">
        <f>SUM(Q17:Q19)</f>
        <v>5</v>
      </c>
      <c r="R20" s="109">
        <f t="shared" si="1"/>
        <v>1.7706636447340465E-2</v>
      </c>
    </row>
    <row r="21" spans="1:18" s="21" customFormat="1">
      <c r="A21" s="116"/>
      <c r="B21" s="22" t="s">
        <v>13</v>
      </c>
      <c r="C21" s="127">
        <v>0</v>
      </c>
      <c r="D21" s="127">
        <v>0</v>
      </c>
      <c r="E21" s="127">
        <v>3.44</v>
      </c>
      <c r="F21" s="127">
        <v>2.04</v>
      </c>
      <c r="G21" s="127">
        <v>1.25</v>
      </c>
      <c r="H21" s="127">
        <v>0</v>
      </c>
      <c r="I21" s="127">
        <v>1</v>
      </c>
      <c r="J21" s="127">
        <v>0</v>
      </c>
      <c r="K21" s="127">
        <v>0</v>
      </c>
      <c r="L21" s="127">
        <v>0</v>
      </c>
      <c r="M21" s="34">
        <v>0</v>
      </c>
      <c r="N21" s="105">
        <f>SUM(C21:M21)</f>
        <v>7.73</v>
      </c>
      <c r="O21" s="220">
        <f>VLOOKUP($B21,'1. Establishment (WTE)'!$B:$N,13,FALSE)</f>
        <v>82.72</v>
      </c>
      <c r="P21" s="31">
        <f t="shared" si="0"/>
        <v>9.3447775628626703E-2</v>
      </c>
      <c r="Q21" s="241">
        <v>4.83</v>
      </c>
      <c r="R21" s="45">
        <f t="shared" si="1"/>
        <v>5.8389748549323016E-2</v>
      </c>
    </row>
    <row r="22" spans="1:18" s="21" customFormat="1">
      <c r="A22" s="116"/>
      <c r="B22" s="22" t="s">
        <v>58</v>
      </c>
      <c r="C22" s="132">
        <v>0</v>
      </c>
      <c r="D22" s="132">
        <v>0</v>
      </c>
      <c r="E22" s="132">
        <v>4</v>
      </c>
      <c r="F22" s="132">
        <v>4.5999999999999996</v>
      </c>
      <c r="G22" s="132">
        <v>0.6</v>
      </c>
      <c r="H22" s="132">
        <v>0</v>
      </c>
      <c r="I22" s="132">
        <v>0</v>
      </c>
      <c r="J22" s="132">
        <v>0</v>
      </c>
      <c r="K22" s="132">
        <v>0</v>
      </c>
      <c r="L22" s="132">
        <v>0</v>
      </c>
      <c r="M22" s="133">
        <v>0</v>
      </c>
      <c r="N22" s="125">
        <f>SUM(C22:M22)</f>
        <v>9.1999999999999993</v>
      </c>
      <c r="O22" s="223">
        <f>VLOOKUP($B22,'1. Establishment (WTE)'!$B:$N,13,FALSE)</f>
        <v>204.36600000000001</v>
      </c>
      <c r="P22" s="47">
        <f t="shared" si="0"/>
        <v>4.5017272931896689E-2</v>
      </c>
      <c r="Q22" s="232">
        <v>3</v>
      </c>
      <c r="R22" s="134">
        <f t="shared" si="1"/>
        <v>1.4679545521270661E-2</v>
      </c>
    </row>
    <row r="23" spans="1:18" s="21" customFormat="1">
      <c r="A23" s="116"/>
      <c r="B23" s="22" t="s">
        <v>59</v>
      </c>
      <c r="C23" s="127">
        <v>3</v>
      </c>
      <c r="D23" s="127">
        <v>0</v>
      </c>
      <c r="E23" s="127">
        <v>0</v>
      </c>
      <c r="F23" s="127">
        <v>1</v>
      </c>
      <c r="G23" s="127">
        <v>1</v>
      </c>
      <c r="H23" s="127">
        <v>1</v>
      </c>
      <c r="I23" s="127">
        <v>0</v>
      </c>
      <c r="J23" s="127">
        <v>0</v>
      </c>
      <c r="K23" s="127">
        <v>0</v>
      </c>
      <c r="L23" s="127">
        <v>0</v>
      </c>
      <c r="M23" s="34">
        <v>0</v>
      </c>
      <c r="N23" s="105">
        <f>SUM(C23:M23)</f>
        <v>6</v>
      </c>
      <c r="O23" s="221">
        <f>VLOOKUP($B23,'1. Establishment (WTE)'!$B:$N,13,FALSE)</f>
        <v>142.38999999999999</v>
      </c>
      <c r="P23" s="31">
        <f t="shared" si="0"/>
        <v>4.2137790575180849E-2</v>
      </c>
      <c r="Q23" s="241">
        <v>15</v>
      </c>
      <c r="R23" s="45">
        <f t="shared" si="1"/>
        <v>0.10534447643795211</v>
      </c>
    </row>
    <row r="24" spans="1:18" s="13" customFormat="1">
      <c r="A24" s="118"/>
      <c r="B24" s="110" t="s">
        <v>85</v>
      </c>
      <c r="C24" s="88">
        <f>SUM(C21:C23)</f>
        <v>3</v>
      </c>
      <c r="D24" s="88">
        <f t="shared" ref="D24:M24" si="9">SUM(D21:D23)</f>
        <v>0</v>
      </c>
      <c r="E24" s="88">
        <f t="shared" si="9"/>
        <v>7.4399999999999995</v>
      </c>
      <c r="F24" s="88">
        <f t="shared" si="9"/>
        <v>7.64</v>
      </c>
      <c r="G24" s="88">
        <f t="shared" si="9"/>
        <v>2.85</v>
      </c>
      <c r="H24" s="88">
        <f t="shared" si="9"/>
        <v>1</v>
      </c>
      <c r="I24" s="88">
        <f t="shared" si="9"/>
        <v>1</v>
      </c>
      <c r="J24" s="88">
        <f t="shared" si="9"/>
        <v>0</v>
      </c>
      <c r="K24" s="88">
        <f t="shared" si="9"/>
        <v>0</v>
      </c>
      <c r="L24" s="88">
        <f t="shared" si="9"/>
        <v>0</v>
      </c>
      <c r="M24" s="111">
        <f t="shared" si="9"/>
        <v>0</v>
      </c>
      <c r="N24" s="107">
        <f t="shared" ref="N24" si="10">SUM(C24:M24)</f>
        <v>22.93</v>
      </c>
      <c r="O24" s="222">
        <f>VLOOKUP($B24,'1. Establishment (WTE)'!$B:$N,13,FALSE)</f>
        <v>429.476</v>
      </c>
      <c r="P24" s="108">
        <f t="shared" si="0"/>
        <v>5.339064348182436E-2</v>
      </c>
      <c r="Q24" s="242">
        <f>SUM(Q21:Q23)</f>
        <v>22.83</v>
      </c>
      <c r="R24" s="109">
        <f t="shared" si="1"/>
        <v>5.3157801600089406E-2</v>
      </c>
    </row>
    <row r="25" spans="1:18" s="21" customFormat="1">
      <c r="A25" s="119"/>
      <c r="B25" s="22" t="s">
        <v>48</v>
      </c>
      <c r="C25" s="127">
        <v>0</v>
      </c>
      <c r="D25" s="127">
        <v>0</v>
      </c>
      <c r="E25" s="127">
        <v>1</v>
      </c>
      <c r="F25" s="127">
        <v>1</v>
      </c>
      <c r="G25" s="127">
        <v>1</v>
      </c>
      <c r="H25" s="127">
        <v>1</v>
      </c>
      <c r="I25" s="127">
        <v>0</v>
      </c>
      <c r="J25" s="127">
        <v>0</v>
      </c>
      <c r="K25" s="127">
        <v>0</v>
      </c>
      <c r="L25" s="127">
        <v>0</v>
      </c>
      <c r="M25" s="34">
        <v>0</v>
      </c>
      <c r="N25" s="105">
        <f t="shared" ref="N25:N50" si="11">SUM(C25:M25)</f>
        <v>4</v>
      </c>
      <c r="O25" s="220">
        <f>VLOOKUP($B25,'1. Establishment (WTE)'!$B:$N,13,FALSE)</f>
        <v>24.7</v>
      </c>
      <c r="P25" s="122">
        <f t="shared" ref="P25:P50" si="12">N25/O25</f>
        <v>0.16194331983805668</v>
      </c>
      <c r="Q25" s="240">
        <v>2</v>
      </c>
      <c r="R25" s="124">
        <f t="shared" si="1"/>
        <v>8.0971659919028341E-2</v>
      </c>
    </row>
    <row r="26" spans="1:18" s="21" customFormat="1">
      <c r="A26" s="116"/>
      <c r="B26" s="22" t="s">
        <v>45</v>
      </c>
      <c r="C26" s="127">
        <v>0</v>
      </c>
      <c r="D26" s="127">
        <v>0</v>
      </c>
      <c r="E26" s="127">
        <v>1</v>
      </c>
      <c r="F26" s="127">
        <v>3</v>
      </c>
      <c r="G26" s="127">
        <v>2</v>
      </c>
      <c r="H26" s="127">
        <v>1</v>
      </c>
      <c r="I26" s="127">
        <v>0</v>
      </c>
      <c r="J26" s="127">
        <v>0</v>
      </c>
      <c r="K26" s="127">
        <v>0</v>
      </c>
      <c r="L26" s="127">
        <v>0</v>
      </c>
      <c r="M26" s="34">
        <v>0</v>
      </c>
      <c r="N26" s="105">
        <f t="shared" si="11"/>
        <v>7</v>
      </c>
      <c r="O26" s="221">
        <f>VLOOKUP($B26,'1. Establishment (WTE)'!$B:$N,13,FALSE)</f>
        <v>43.73</v>
      </c>
      <c r="P26" s="31">
        <f t="shared" si="12"/>
        <v>0.16007317630916992</v>
      </c>
      <c r="Q26" s="241">
        <v>5</v>
      </c>
      <c r="R26" s="45">
        <f t="shared" si="1"/>
        <v>0.11433798307797852</v>
      </c>
    </row>
    <row r="27" spans="1:18" s="21" customFormat="1">
      <c r="A27" s="116"/>
      <c r="B27" s="23" t="s">
        <v>10</v>
      </c>
      <c r="C27" s="127">
        <v>2</v>
      </c>
      <c r="D27" s="127">
        <v>1</v>
      </c>
      <c r="E27" s="127">
        <v>4</v>
      </c>
      <c r="F27" s="127">
        <v>3</v>
      </c>
      <c r="G27" s="127">
        <v>3</v>
      </c>
      <c r="H27" s="127">
        <v>0</v>
      </c>
      <c r="I27" s="127">
        <v>0</v>
      </c>
      <c r="J27" s="127">
        <v>0</v>
      </c>
      <c r="K27" s="127">
        <v>0</v>
      </c>
      <c r="L27" s="127">
        <v>0</v>
      </c>
      <c r="M27" s="34">
        <v>0</v>
      </c>
      <c r="N27" s="117">
        <f>SUM(C27:M27)</f>
        <v>13</v>
      </c>
      <c r="O27" s="221">
        <f>VLOOKUP($B27,'1. Establishment (WTE)'!$B:$N,13,FALSE)</f>
        <v>70.52</v>
      </c>
      <c r="P27" s="31">
        <f t="shared" ref="P27:P35" si="13">N27/O27</f>
        <v>0.184344866704481</v>
      </c>
      <c r="Q27" s="241">
        <v>0</v>
      </c>
      <c r="R27" s="135">
        <f t="shared" si="1"/>
        <v>0</v>
      </c>
    </row>
    <row r="28" spans="1:18" s="21" customFormat="1">
      <c r="A28" s="116"/>
      <c r="B28" s="22" t="s">
        <v>16</v>
      </c>
      <c r="C28" s="127">
        <v>0</v>
      </c>
      <c r="D28" s="127">
        <v>0</v>
      </c>
      <c r="E28" s="127">
        <v>1</v>
      </c>
      <c r="F28" s="127">
        <v>0</v>
      </c>
      <c r="G28" s="127">
        <v>0</v>
      </c>
      <c r="H28" s="127">
        <v>0</v>
      </c>
      <c r="I28" s="127">
        <v>0</v>
      </c>
      <c r="J28" s="127">
        <v>0</v>
      </c>
      <c r="K28" s="127">
        <v>0</v>
      </c>
      <c r="L28" s="127">
        <v>0</v>
      </c>
      <c r="M28" s="34">
        <v>0</v>
      </c>
      <c r="N28" s="105">
        <f>SUM(C28:M28)</f>
        <v>1</v>
      </c>
      <c r="O28" s="221">
        <f>VLOOKUP($B28,'1. Establishment (WTE)'!$B:$N,13,FALSE)</f>
        <v>27.9</v>
      </c>
      <c r="P28" s="31">
        <f t="shared" si="13"/>
        <v>3.5842293906810041E-2</v>
      </c>
      <c r="Q28" s="241">
        <v>0</v>
      </c>
      <c r="R28" s="45">
        <f t="shared" si="1"/>
        <v>0</v>
      </c>
    </row>
    <row r="29" spans="1:18" s="21" customFormat="1">
      <c r="A29" s="116"/>
      <c r="B29" s="22" t="s">
        <v>49</v>
      </c>
      <c r="C29" s="127">
        <v>0</v>
      </c>
      <c r="D29" s="127">
        <v>0</v>
      </c>
      <c r="E29" s="127">
        <v>2</v>
      </c>
      <c r="F29" s="127">
        <v>1</v>
      </c>
      <c r="G29" s="127">
        <v>1</v>
      </c>
      <c r="H29" s="127">
        <v>0</v>
      </c>
      <c r="I29" s="127">
        <v>0</v>
      </c>
      <c r="J29" s="127">
        <v>0</v>
      </c>
      <c r="K29" s="127">
        <v>0</v>
      </c>
      <c r="L29" s="127">
        <v>0</v>
      </c>
      <c r="M29" s="34">
        <v>0</v>
      </c>
      <c r="N29" s="105">
        <f>SUM(C29:M29)</f>
        <v>4</v>
      </c>
      <c r="O29" s="221">
        <f>VLOOKUP($B29,'1. Establishment (WTE)'!$B:$N,13,FALSE)</f>
        <v>21.11</v>
      </c>
      <c r="P29" s="31">
        <f t="shared" si="13"/>
        <v>0.18948365703458078</v>
      </c>
      <c r="Q29" s="241">
        <v>1</v>
      </c>
      <c r="R29" s="45">
        <f t="shared" si="1"/>
        <v>4.7370914258645196E-2</v>
      </c>
    </row>
    <row r="30" spans="1:18" s="21" customFormat="1">
      <c r="A30" s="116"/>
      <c r="B30" s="22" t="s">
        <v>26</v>
      </c>
      <c r="C30" s="127">
        <v>0</v>
      </c>
      <c r="D30" s="127">
        <v>0</v>
      </c>
      <c r="E30" s="127">
        <v>6</v>
      </c>
      <c r="F30" s="127">
        <v>0</v>
      </c>
      <c r="G30" s="127">
        <v>0</v>
      </c>
      <c r="H30" s="127">
        <v>1</v>
      </c>
      <c r="I30" s="127">
        <v>0</v>
      </c>
      <c r="J30" s="127">
        <v>0</v>
      </c>
      <c r="K30" s="127">
        <v>0</v>
      </c>
      <c r="L30" s="127">
        <v>0</v>
      </c>
      <c r="M30" s="34">
        <v>0</v>
      </c>
      <c r="N30" s="105">
        <f>SUM(C30:M30)</f>
        <v>7</v>
      </c>
      <c r="O30" s="221">
        <f>VLOOKUP($B30,'1. Establishment (WTE)'!$B:$N,13,FALSE)</f>
        <v>98.699999999999989</v>
      </c>
      <c r="P30" s="31">
        <f t="shared" si="13"/>
        <v>7.0921985815602842E-2</v>
      </c>
      <c r="Q30" s="241">
        <v>2</v>
      </c>
      <c r="R30" s="45">
        <f t="shared" si="1"/>
        <v>2.0263424518743672E-2</v>
      </c>
    </row>
    <row r="31" spans="1:18" s="21" customFormat="1">
      <c r="A31" s="116"/>
      <c r="B31" s="110" t="s">
        <v>86</v>
      </c>
      <c r="C31" s="88">
        <f>SUM(C25:C30)</f>
        <v>2</v>
      </c>
      <c r="D31" s="88">
        <f t="shared" ref="D31:M31" si="14">SUM(D25:D30)</f>
        <v>1</v>
      </c>
      <c r="E31" s="88">
        <f t="shared" si="14"/>
        <v>15</v>
      </c>
      <c r="F31" s="88">
        <f t="shared" si="14"/>
        <v>8</v>
      </c>
      <c r="G31" s="88">
        <f t="shared" si="14"/>
        <v>7</v>
      </c>
      <c r="H31" s="88">
        <f t="shared" si="14"/>
        <v>3</v>
      </c>
      <c r="I31" s="88">
        <f t="shared" si="14"/>
        <v>0</v>
      </c>
      <c r="J31" s="88">
        <f t="shared" si="14"/>
        <v>0</v>
      </c>
      <c r="K31" s="88">
        <f t="shared" si="14"/>
        <v>0</v>
      </c>
      <c r="L31" s="88">
        <f t="shared" si="14"/>
        <v>0</v>
      </c>
      <c r="M31" s="111">
        <f t="shared" si="14"/>
        <v>0</v>
      </c>
      <c r="N31" s="107">
        <f t="shared" ref="N31" si="15">SUM(C31:M31)</f>
        <v>36</v>
      </c>
      <c r="O31" s="222">
        <f>VLOOKUP($B31,'1. Establishment (WTE)'!$B:$N,13,FALSE)</f>
        <v>286.65999999999997</v>
      </c>
      <c r="P31" s="108">
        <f t="shared" si="13"/>
        <v>0.12558431591432359</v>
      </c>
      <c r="Q31" s="242">
        <f>SUM(Q25:Q30)</f>
        <v>10</v>
      </c>
      <c r="R31" s="109">
        <f t="shared" si="1"/>
        <v>3.4884532198423225E-2</v>
      </c>
    </row>
    <row r="32" spans="1:18" s="21" customFormat="1">
      <c r="A32" s="116"/>
      <c r="B32" s="22" t="s">
        <v>77</v>
      </c>
      <c r="C32" s="127">
        <v>0</v>
      </c>
      <c r="D32" s="127">
        <v>0</v>
      </c>
      <c r="E32" s="127">
        <v>2</v>
      </c>
      <c r="F32" s="127">
        <v>0</v>
      </c>
      <c r="G32" s="127">
        <v>0</v>
      </c>
      <c r="H32" s="127">
        <v>0</v>
      </c>
      <c r="I32" s="127">
        <v>0</v>
      </c>
      <c r="J32" s="127">
        <v>0</v>
      </c>
      <c r="K32" s="127">
        <v>0</v>
      </c>
      <c r="L32" s="127">
        <v>0</v>
      </c>
      <c r="M32" s="34">
        <v>0</v>
      </c>
      <c r="N32" s="117">
        <f>SUM(C32:M32)</f>
        <v>2</v>
      </c>
      <c r="O32" s="220">
        <f>VLOOKUP($B32,'1. Establishment (WTE)'!$B:$N,13,FALSE)</f>
        <v>15.2</v>
      </c>
      <c r="P32" s="31">
        <f t="shared" si="13"/>
        <v>0.13157894736842105</v>
      </c>
      <c r="Q32" s="241">
        <v>1</v>
      </c>
      <c r="R32" s="135">
        <f t="shared" si="1"/>
        <v>6.5789473684210523E-2</v>
      </c>
    </row>
    <row r="33" spans="1:18" s="21" customFormat="1">
      <c r="A33" s="116"/>
      <c r="B33" s="22" t="s">
        <v>23</v>
      </c>
      <c r="C33" s="127">
        <v>0</v>
      </c>
      <c r="D33" s="127">
        <v>0</v>
      </c>
      <c r="E33" s="127">
        <v>3</v>
      </c>
      <c r="F33" s="127">
        <v>2</v>
      </c>
      <c r="G33" s="127">
        <v>0</v>
      </c>
      <c r="H33" s="127">
        <v>0</v>
      </c>
      <c r="I33" s="127">
        <v>0</v>
      </c>
      <c r="J33" s="127">
        <v>0</v>
      </c>
      <c r="K33" s="127">
        <v>0</v>
      </c>
      <c r="L33" s="127">
        <v>0</v>
      </c>
      <c r="M33" s="34">
        <v>0</v>
      </c>
      <c r="N33" s="117">
        <f>SUM(C33:M33)</f>
        <v>5</v>
      </c>
      <c r="O33" s="221">
        <f>VLOOKUP($B33,'1. Establishment (WTE)'!$B:$N,13,FALSE)</f>
        <v>59.599999999999994</v>
      </c>
      <c r="P33" s="31">
        <f t="shared" si="13"/>
        <v>8.3892617449664433E-2</v>
      </c>
      <c r="Q33" s="241">
        <v>3</v>
      </c>
      <c r="R33" s="135">
        <f t="shared" si="1"/>
        <v>5.0335570469798661E-2</v>
      </c>
    </row>
    <row r="34" spans="1:18" s="21" customFormat="1">
      <c r="A34" s="116"/>
      <c r="B34" s="22" t="s">
        <v>60</v>
      </c>
      <c r="C34" s="127">
        <v>0</v>
      </c>
      <c r="D34" s="127">
        <v>0</v>
      </c>
      <c r="E34" s="127">
        <v>2</v>
      </c>
      <c r="F34" s="127">
        <v>0</v>
      </c>
      <c r="G34" s="127">
        <v>0</v>
      </c>
      <c r="H34" s="127">
        <v>0</v>
      </c>
      <c r="I34" s="127">
        <v>0</v>
      </c>
      <c r="J34" s="127">
        <v>0</v>
      </c>
      <c r="K34" s="127">
        <v>0</v>
      </c>
      <c r="L34" s="127">
        <v>0</v>
      </c>
      <c r="M34" s="34">
        <v>0</v>
      </c>
      <c r="N34" s="105">
        <f>SUM(C34:M34)</f>
        <v>2</v>
      </c>
      <c r="O34" s="221">
        <f>VLOOKUP($B34,'1. Establishment (WTE)'!$B:$N,13,FALSE)</f>
        <v>70.010000000000005</v>
      </c>
      <c r="P34" s="31">
        <f t="shared" si="13"/>
        <v>2.85673475217826E-2</v>
      </c>
      <c r="Q34" s="241">
        <v>0</v>
      </c>
      <c r="R34" s="45">
        <f t="shared" si="1"/>
        <v>0</v>
      </c>
    </row>
    <row r="35" spans="1:18" s="21" customFormat="1">
      <c r="A35" s="116"/>
      <c r="B35" s="110" t="s">
        <v>87</v>
      </c>
      <c r="C35" s="88">
        <f>SUM(C32:C34)</f>
        <v>0</v>
      </c>
      <c r="D35" s="88">
        <f t="shared" ref="D35:M35" si="16">SUM(D32:D34)</f>
        <v>0</v>
      </c>
      <c r="E35" s="88">
        <f t="shared" si="16"/>
        <v>7</v>
      </c>
      <c r="F35" s="88">
        <f t="shared" si="16"/>
        <v>2</v>
      </c>
      <c r="G35" s="88">
        <f t="shared" si="16"/>
        <v>0</v>
      </c>
      <c r="H35" s="88">
        <f t="shared" si="16"/>
        <v>0</v>
      </c>
      <c r="I35" s="88">
        <f t="shared" si="16"/>
        <v>0</v>
      </c>
      <c r="J35" s="88">
        <f t="shared" si="16"/>
        <v>0</v>
      </c>
      <c r="K35" s="88">
        <f t="shared" si="16"/>
        <v>0</v>
      </c>
      <c r="L35" s="88">
        <f t="shared" si="16"/>
        <v>0</v>
      </c>
      <c r="M35" s="111">
        <f t="shared" si="16"/>
        <v>0</v>
      </c>
      <c r="N35" s="107">
        <f t="shared" ref="N35" si="17">SUM(C35:M35)</f>
        <v>9</v>
      </c>
      <c r="O35" s="222">
        <f>VLOOKUP($B35,'1. Establishment (WTE)'!$B:$N,13,FALSE)</f>
        <v>144.81</v>
      </c>
      <c r="P35" s="108">
        <f t="shared" si="13"/>
        <v>6.2150403977625855E-2</v>
      </c>
      <c r="Q35" s="242">
        <f>SUM(Q32:Q34)</f>
        <v>4</v>
      </c>
      <c r="R35" s="109">
        <f t="shared" si="1"/>
        <v>2.7622401767833711E-2</v>
      </c>
    </row>
    <row r="36" spans="1:18" s="21" customFormat="1">
      <c r="A36" s="116"/>
      <c r="B36" s="22" t="s">
        <v>8</v>
      </c>
      <c r="C36" s="127">
        <v>2</v>
      </c>
      <c r="D36" s="127">
        <v>0</v>
      </c>
      <c r="E36" s="127">
        <v>0</v>
      </c>
      <c r="F36" s="127">
        <v>1.2</v>
      </c>
      <c r="G36" s="127">
        <v>0</v>
      </c>
      <c r="H36" s="127">
        <v>0</v>
      </c>
      <c r="I36" s="127">
        <v>0</v>
      </c>
      <c r="J36" s="127">
        <v>0</v>
      </c>
      <c r="K36" s="127">
        <v>0</v>
      </c>
      <c r="L36" s="127">
        <v>0</v>
      </c>
      <c r="M36" s="34">
        <v>0</v>
      </c>
      <c r="N36" s="105">
        <f t="shared" si="11"/>
        <v>3.2</v>
      </c>
      <c r="O36" s="220">
        <f>VLOOKUP($B36,'1. Establishment (WTE)'!$B:$N,13,FALSE)</f>
        <v>60.39</v>
      </c>
      <c r="P36" s="41">
        <f t="shared" si="12"/>
        <v>5.2988905447921841E-2</v>
      </c>
      <c r="Q36" s="241">
        <v>3.2</v>
      </c>
      <c r="R36" s="45">
        <f t="shared" ref="R36:R66" si="18">Q36/O36</f>
        <v>5.2988905447921841E-2</v>
      </c>
    </row>
    <row r="37" spans="1:18" s="21" customFormat="1">
      <c r="A37" s="116"/>
      <c r="B37" s="22" t="s">
        <v>12</v>
      </c>
      <c r="C37" s="127">
        <v>0</v>
      </c>
      <c r="D37" s="127">
        <v>1</v>
      </c>
      <c r="E37" s="127">
        <v>5.4</v>
      </c>
      <c r="F37" s="127">
        <v>0.56999999999999995</v>
      </c>
      <c r="G37" s="127">
        <v>1.1100000000000001</v>
      </c>
      <c r="H37" s="127">
        <v>0.5</v>
      </c>
      <c r="I37" s="127">
        <v>0</v>
      </c>
      <c r="J37" s="127">
        <v>0</v>
      </c>
      <c r="K37" s="127">
        <v>0</v>
      </c>
      <c r="L37" s="127">
        <v>0</v>
      </c>
      <c r="M37" s="34">
        <v>0</v>
      </c>
      <c r="N37" s="105">
        <f>SUM(C37:M37)</f>
        <v>8.58</v>
      </c>
      <c r="O37" s="221">
        <f>VLOOKUP($B37,'1. Establishment (WTE)'!$B:$N,13,FALSE)</f>
        <v>50.800000000000004</v>
      </c>
      <c r="P37" s="31">
        <f>N37/O37</f>
        <v>0.16889763779527558</v>
      </c>
      <c r="Q37" s="241">
        <v>2.5</v>
      </c>
      <c r="R37" s="45">
        <f t="shared" si="18"/>
        <v>4.9212598425196846E-2</v>
      </c>
    </row>
    <row r="38" spans="1:18" s="21" customFormat="1">
      <c r="A38" s="116"/>
      <c r="B38" s="22" t="s">
        <v>50</v>
      </c>
      <c r="C38" s="127">
        <v>0</v>
      </c>
      <c r="D38" s="127">
        <v>0</v>
      </c>
      <c r="E38" s="127">
        <v>-2</v>
      </c>
      <c r="F38" s="127">
        <v>5.33</v>
      </c>
      <c r="G38" s="127">
        <v>1.24</v>
      </c>
      <c r="H38" s="127">
        <v>0</v>
      </c>
      <c r="I38" s="127">
        <v>0</v>
      </c>
      <c r="J38" s="127">
        <v>0</v>
      </c>
      <c r="K38" s="127">
        <v>0</v>
      </c>
      <c r="L38" s="127">
        <v>0</v>
      </c>
      <c r="M38" s="34">
        <v>0</v>
      </c>
      <c r="N38" s="105">
        <f>SUM(C38:M38)</f>
        <v>4.57</v>
      </c>
      <c r="O38" s="221">
        <f>VLOOKUP($B38,'1. Establishment (WTE)'!$B:$N,13,FALSE)</f>
        <v>85.089999999999989</v>
      </c>
      <c r="P38" s="31">
        <f>N38/O38</f>
        <v>5.370783875896111E-2</v>
      </c>
      <c r="Q38" s="241">
        <v>18.2</v>
      </c>
      <c r="R38" s="45">
        <f t="shared" si="18"/>
        <v>0.21389117405100483</v>
      </c>
    </row>
    <row r="39" spans="1:18" s="21" customFormat="1">
      <c r="A39" s="116"/>
      <c r="B39" s="22" t="s">
        <v>61</v>
      </c>
      <c r="C39" s="127">
        <v>0</v>
      </c>
      <c r="D39" s="127">
        <v>0</v>
      </c>
      <c r="E39" s="127">
        <v>2.6</v>
      </c>
      <c r="F39" s="127">
        <v>1.6</v>
      </c>
      <c r="G39" s="127">
        <v>1</v>
      </c>
      <c r="H39" s="127">
        <v>0.2</v>
      </c>
      <c r="I39" s="127">
        <v>0</v>
      </c>
      <c r="J39" s="127">
        <v>0</v>
      </c>
      <c r="K39" s="127">
        <v>0</v>
      </c>
      <c r="L39" s="127">
        <v>0</v>
      </c>
      <c r="M39" s="34">
        <v>0</v>
      </c>
      <c r="N39" s="105">
        <f>SUM(C39:M39)</f>
        <v>5.4</v>
      </c>
      <c r="O39" s="221">
        <f>VLOOKUP($B39,'1. Establishment (WTE)'!$B:$N,13,FALSE)</f>
        <v>110.8</v>
      </c>
      <c r="P39" s="31">
        <f>N39/O39</f>
        <v>4.8736462093862822E-2</v>
      </c>
      <c r="Q39" s="241">
        <v>0</v>
      </c>
      <c r="R39" s="45">
        <f t="shared" si="18"/>
        <v>0</v>
      </c>
    </row>
    <row r="40" spans="1:18" s="21" customFormat="1">
      <c r="A40" s="116"/>
      <c r="B40" s="110" t="s">
        <v>88</v>
      </c>
      <c r="C40" s="88">
        <f>SUM(C36:C39)</f>
        <v>2</v>
      </c>
      <c r="D40" s="88">
        <f t="shared" ref="D40:M40" si="19">SUM(D36:D39)</f>
        <v>1</v>
      </c>
      <c r="E40" s="88">
        <f t="shared" si="19"/>
        <v>6</v>
      </c>
      <c r="F40" s="88">
        <f t="shared" si="19"/>
        <v>8.6999999999999993</v>
      </c>
      <c r="G40" s="88">
        <f t="shared" si="19"/>
        <v>3.35</v>
      </c>
      <c r="H40" s="88">
        <f t="shared" si="19"/>
        <v>0.7</v>
      </c>
      <c r="I40" s="88">
        <f t="shared" si="19"/>
        <v>0</v>
      </c>
      <c r="J40" s="88">
        <f t="shared" si="19"/>
        <v>0</v>
      </c>
      <c r="K40" s="88">
        <f t="shared" si="19"/>
        <v>0</v>
      </c>
      <c r="L40" s="88">
        <f t="shared" si="19"/>
        <v>0</v>
      </c>
      <c r="M40" s="111">
        <f t="shared" si="19"/>
        <v>0</v>
      </c>
      <c r="N40" s="107">
        <f t="shared" ref="N40" si="20">SUM(C40:M40)</f>
        <v>21.75</v>
      </c>
      <c r="O40" s="222">
        <f>VLOOKUP($B40,'1. Establishment (WTE)'!$B:$N,13,FALSE)</f>
        <v>307.08000000000004</v>
      </c>
      <c r="P40" s="108">
        <f>N40/O40</f>
        <v>7.0828448612739348E-2</v>
      </c>
      <c r="Q40" s="242">
        <f>SUM(Q36:Q39)</f>
        <v>23.9</v>
      </c>
      <c r="R40" s="109">
        <f t="shared" si="18"/>
        <v>7.7829881464113571E-2</v>
      </c>
    </row>
    <row r="41" spans="1:18" s="21" customFormat="1">
      <c r="A41" s="116"/>
      <c r="B41" s="22" t="s">
        <v>11</v>
      </c>
      <c r="C41" s="127">
        <v>0</v>
      </c>
      <c r="D41" s="127">
        <v>0</v>
      </c>
      <c r="E41" s="127">
        <v>4</v>
      </c>
      <c r="F41" s="127">
        <v>0.6</v>
      </c>
      <c r="G41" s="127">
        <v>0</v>
      </c>
      <c r="H41" s="127">
        <v>0</v>
      </c>
      <c r="I41" s="127">
        <v>0</v>
      </c>
      <c r="J41" s="127">
        <v>0</v>
      </c>
      <c r="K41" s="127">
        <v>0</v>
      </c>
      <c r="L41" s="127">
        <v>0</v>
      </c>
      <c r="M41" s="34">
        <v>0</v>
      </c>
      <c r="N41" s="105">
        <f t="shared" si="11"/>
        <v>4.5999999999999996</v>
      </c>
      <c r="O41" s="220">
        <f>VLOOKUP($B41,'1. Establishment (WTE)'!$B:$N,13,FALSE)</f>
        <v>54.47</v>
      </c>
      <c r="P41" s="31">
        <f t="shared" si="12"/>
        <v>8.4450156049201391E-2</v>
      </c>
      <c r="Q41" s="241">
        <v>4</v>
      </c>
      <c r="R41" s="45">
        <f t="shared" si="18"/>
        <v>7.3434918303653382E-2</v>
      </c>
    </row>
    <row r="42" spans="1:18" s="46" customFormat="1">
      <c r="A42" s="117"/>
      <c r="B42" s="22" t="s">
        <v>20</v>
      </c>
      <c r="C42" s="127">
        <v>0.4</v>
      </c>
      <c r="D42" s="127">
        <v>0</v>
      </c>
      <c r="E42" s="127">
        <v>0</v>
      </c>
      <c r="F42" s="127">
        <v>0</v>
      </c>
      <c r="G42" s="127">
        <v>0</v>
      </c>
      <c r="H42" s="127">
        <v>0</v>
      </c>
      <c r="I42" s="127">
        <v>0</v>
      </c>
      <c r="J42" s="127">
        <v>0</v>
      </c>
      <c r="K42" s="127">
        <v>0</v>
      </c>
      <c r="L42" s="127">
        <v>0</v>
      </c>
      <c r="M42" s="34">
        <v>0</v>
      </c>
      <c r="N42" s="105">
        <f t="shared" ref="N42:N48" si="21">SUM(C42:M42)</f>
        <v>0.4</v>
      </c>
      <c r="O42" s="221">
        <f>VLOOKUP($B42,'1. Establishment (WTE)'!$B:$N,13,FALSE)</f>
        <v>25.060000000000002</v>
      </c>
      <c r="P42" s="31">
        <f t="shared" ref="P42:P49" si="22">N42/O42</f>
        <v>1.596169193934557E-2</v>
      </c>
      <c r="Q42" s="241">
        <v>0</v>
      </c>
      <c r="R42" s="45">
        <f t="shared" si="18"/>
        <v>0</v>
      </c>
    </row>
    <row r="43" spans="1:18" s="21" customFormat="1">
      <c r="A43" s="116"/>
      <c r="B43" s="22" t="s">
        <v>21</v>
      </c>
      <c r="C43" s="127">
        <v>0</v>
      </c>
      <c r="D43" s="127">
        <v>0</v>
      </c>
      <c r="E43" s="127">
        <v>1.8</v>
      </c>
      <c r="F43" s="127">
        <v>0</v>
      </c>
      <c r="G43" s="127">
        <v>1</v>
      </c>
      <c r="H43" s="127">
        <v>0</v>
      </c>
      <c r="I43" s="127">
        <v>0</v>
      </c>
      <c r="J43" s="127">
        <v>0</v>
      </c>
      <c r="K43" s="127">
        <v>0</v>
      </c>
      <c r="L43" s="127">
        <v>0</v>
      </c>
      <c r="M43" s="34">
        <v>0</v>
      </c>
      <c r="N43" s="105">
        <f t="shared" si="21"/>
        <v>2.8</v>
      </c>
      <c r="O43" s="221">
        <f>VLOOKUP($B43,'1. Establishment (WTE)'!$B:$N,13,FALSE)</f>
        <v>37.1</v>
      </c>
      <c r="P43" s="31">
        <f t="shared" si="22"/>
        <v>7.5471698113207544E-2</v>
      </c>
      <c r="Q43" s="241">
        <v>0</v>
      </c>
      <c r="R43" s="45">
        <f t="shared" si="18"/>
        <v>0</v>
      </c>
    </row>
    <row r="44" spans="1:18" s="21" customFormat="1">
      <c r="A44" s="116"/>
      <c r="B44" s="22" t="s">
        <v>57</v>
      </c>
      <c r="C44" s="127">
        <v>0</v>
      </c>
      <c r="D44" s="127">
        <v>0</v>
      </c>
      <c r="E44" s="127">
        <v>0.8</v>
      </c>
      <c r="F44" s="127">
        <v>0</v>
      </c>
      <c r="G44" s="127">
        <v>0</v>
      </c>
      <c r="H44" s="127">
        <v>0</v>
      </c>
      <c r="I44" s="127">
        <v>0</v>
      </c>
      <c r="J44" s="127">
        <v>0</v>
      </c>
      <c r="K44" s="127">
        <v>0</v>
      </c>
      <c r="L44" s="127">
        <v>0</v>
      </c>
      <c r="M44" s="34">
        <v>0</v>
      </c>
      <c r="N44" s="105">
        <f t="shared" si="21"/>
        <v>0.8</v>
      </c>
      <c r="O44" s="221">
        <f>VLOOKUP($B44,'1. Establishment (WTE)'!$B:$N,13,FALSE)</f>
        <v>23.6</v>
      </c>
      <c r="P44" s="31">
        <f t="shared" si="22"/>
        <v>3.3898305084745763E-2</v>
      </c>
      <c r="Q44" s="241">
        <v>0.8</v>
      </c>
      <c r="R44" s="45">
        <f t="shared" si="18"/>
        <v>3.3898305084745763E-2</v>
      </c>
    </row>
    <row r="45" spans="1:18" s="21" customFormat="1">
      <c r="A45" s="116"/>
      <c r="B45" s="23" t="s">
        <v>80</v>
      </c>
      <c r="C45" s="127">
        <v>0</v>
      </c>
      <c r="D45" s="127">
        <v>0</v>
      </c>
      <c r="E45" s="127">
        <v>3</v>
      </c>
      <c r="F45" s="127">
        <v>0.8</v>
      </c>
      <c r="G45" s="127">
        <v>0</v>
      </c>
      <c r="H45" s="127">
        <v>1</v>
      </c>
      <c r="I45" s="127">
        <v>0</v>
      </c>
      <c r="J45" s="127">
        <v>0</v>
      </c>
      <c r="K45" s="127">
        <v>0</v>
      </c>
      <c r="L45" s="127">
        <v>0</v>
      </c>
      <c r="M45" s="34">
        <v>0</v>
      </c>
      <c r="N45" s="105">
        <f t="shared" si="21"/>
        <v>4.8</v>
      </c>
      <c r="O45" s="221">
        <f>VLOOKUP($B45,'1. Establishment (WTE)'!$B:$N,13,FALSE)</f>
        <v>42.030000000000008</v>
      </c>
      <c r="P45" s="31">
        <f t="shared" si="22"/>
        <v>0.11420413990007135</v>
      </c>
      <c r="Q45" s="241">
        <v>4</v>
      </c>
      <c r="R45" s="45">
        <f t="shared" si="18"/>
        <v>9.5170116583392791E-2</v>
      </c>
    </row>
    <row r="46" spans="1:18" s="46" customFormat="1">
      <c r="A46" s="117"/>
      <c r="B46" s="23" t="s">
        <v>54</v>
      </c>
      <c r="C46" s="127">
        <v>0</v>
      </c>
      <c r="D46" s="127">
        <v>0</v>
      </c>
      <c r="E46" s="127">
        <v>0</v>
      </c>
      <c r="F46" s="127">
        <v>0</v>
      </c>
      <c r="G46" s="127">
        <v>0</v>
      </c>
      <c r="H46" s="127">
        <v>0</v>
      </c>
      <c r="I46" s="127">
        <v>0</v>
      </c>
      <c r="J46" s="127">
        <v>0</v>
      </c>
      <c r="K46" s="127">
        <v>0</v>
      </c>
      <c r="L46" s="127">
        <v>0</v>
      </c>
      <c r="M46" s="34">
        <v>0</v>
      </c>
      <c r="N46" s="105">
        <f t="shared" si="21"/>
        <v>0</v>
      </c>
      <c r="O46" s="221">
        <f>VLOOKUP($B46,'1. Establishment (WTE)'!$B:$N,13,FALSE)</f>
        <v>27.35</v>
      </c>
      <c r="P46" s="31">
        <f t="shared" si="22"/>
        <v>0</v>
      </c>
      <c r="Q46" s="241">
        <v>0</v>
      </c>
      <c r="R46" s="45">
        <f t="shared" si="18"/>
        <v>0</v>
      </c>
    </row>
    <row r="47" spans="1:18" s="21" customFormat="1">
      <c r="A47" s="116"/>
      <c r="B47" s="22" t="s">
        <v>81</v>
      </c>
      <c r="C47" s="127">
        <v>0</v>
      </c>
      <c r="D47" s="127">
        <v>0</v>
      </c>
      <c r="E47" s="127">
        <v>0</v>
      </c>
      <c r="F47" s="127">
        <v>0</v>
      </c>
      <c r="G47" s="127">
        <v>0</v>
      </c>
      <c r="H47" s="127">
        <v>0</v>
      </c>
      <c r="I47" s="127">
        <v>0</v>
      </c>
      <c r="J47" s="127">
        <v>0</v>
      </c>
      <c r="K47" s="127">
        <v>0</v>
      </c>
      <c r="L47" s="127">
        <v>0</v>
      </c>
      <c r="M47" s="34">
        <v>0</v>
      </c>
      <c r="N47" s="105">
        <f t="shared" si="21"/>
        <v>0</v>
      </c>
      <c r="O47" s="221">
        <f>VLOOKUP($B47,'1. Establishment (WTE)'!$B:$N,13,FALSE)</f>
        <v>58.83</v>
      </c>
      <c r="P47" s="31">
        <f t="shared" si="22"/>
        <v>0</v>
      </c>
      <c r="Q47" s="241">
        <v>0</v>
      </c>
      <c r="R47" s="45">
        <f t="shared" si="18"/>
        <v>0</v>
      </c>
    </row>
    <row r="48" spans="1:18" s="21" customFormat="1">
      <c r="A48" s="116"/>
      <c r="B48" s="22" t="s">
        <v>78</v>
      </c>
      <c r="C48" s="127">
        <v>0</v>
      </c>
      <c r="D48" s="127">
        <v>0</v>
      </c>
      <c r="E48" s="127">
        <v>1</v>
      </c>
      <c r="F48" s="127">
        <v>2</v>
      </c>
      <c r="G48" s="127">
        <v>0</v>
      </c>
      <c r="H48" s="127">
        <v>0</v>
      </c>
      <c r="I48" s="127">
        <v>0</v>
      </c>
      <c r="J48" s="127">
        <v>0</v>
      </c>
      <c r="K48" s="127">
        <v>0</v>
      </c>
      <c r="L48" s="127">
        <v>0</v>
      </c>
      <c r="M48" s="34">
        <v>0</v>
      </c>
      <c r="N48" s="105">
        <f t="shared" si="21"/>
        <v>3</v>
      </c>
      <c r="O48" s="221">
        <f>VLOOKUP($B48,'1. Establishment (WTE)'!$B:$N,13,FALSE)</f>
        <v>29.5</v>
      </c>
      <c r="P48" s="31">
        <f t="shared" si="22"/>
        <v>0.10169491525423729</v>
      </c>
      <c r="Q48" s="241">
        <v>3</v>
      </c>
      <c r="R48" s="45">
        <f t="shared" si="18"/>
        <v>0.10169491525423729</v>
      </c>
    </row>
    <row r="49" spans="1:18" s="21" customFormat="1">
      <c r="A49" s="116"/>
      <c r="B49" s="110" t="s">
        <v>89</v>
      </c>
      <c r="C49" s="88">
        <f>SUM(C41:C48)</f>
        <v>0.4</v>
      </c>
      <c r="D49" s="88">
        <f t="shared" ref="D49:M49" si="23">SUM(D41:D48)</f>
        <v>0</v>
      </c>
      <c r="E49" s="88">
        <f t="shared" si="23"/>
        <v>10.6</v>
      </c>
      <c r="F49" s="88">
        <f t="shared" si="23"/>
        <v>3.4</v>
      </c>
      <c r="G49" s="88">
        <f t="shared" si="23"/>
        <v>1</v>
      </c>
      <c r="H49" s="88">
        <f t="shared" si="23"/>
        <v>1</v>
      </c>
      <c r="I49" s="88">
        <f t="shared" si="23"/>
        <v>0</v>
      </c>
      <c r="J49" s="88">
        <f t="shared" si="23"/>
        <v>0</v>
      </c>
      <c r="K49" s="88">
        <f t="shared" si="23"/>
        <v>0</v>
      </c>
      <c r="L49" s="88">
        <f t="shared" si="23"/>
        <v>0</v>
      </c>
      <c r="M49" s="111">
        <f t="shared" si="23"/>
        <v>0</v>
      </c>
      <c r="N49" s="107">
        <f t="shared" ref="N49" si="24">SUM(C49:M49)</f>
        <v>16.399999999999999</v>
      </c>
      <c r="O49" s="222">
        <f>VLOOKUP($B49,'1. Establishment (WTE)'!$B:$N,13,FALSE)</f>
        <v>297.94</v>
      </c>
      <c r="P49" s="108">
        <f t="shared" si="22"/>
        <v>5.504463986037457E-2</v>
      </c>
      <c r="Q49" s="242">
        <f>SUM(Q41:Q48)</f>
        <v>11.8</v>
      </c>
      <c r="R49" s="109">
        <f t="shared" si="18"/>
        <v>3.9605289655635367E-2</v>
      </c>
    </row>
    <row r="50" spans="1:18" s="46" customFormat="1">
      <c r="A50" s="117"/>
      <c r="B50" s="22" t="s">
        <v>39</v>
      </c>
      <c r="C50" s="127">
        <v>0</v>
      </c>
      <c r="D50" s="127">
        <v>0</v>
      </c>
      <c r="E50" s="127">
        <v>3</v>
      </c>
      <c r="F50" s="127">
        <v>8</v>
      </c>
      <c r="G50" s="127">
        <v>0.9</v>
      </c>
      <c r="H50" s="127">
        <v>1.4</v>
      </c>
      <c r="I50" s="127">
        <v>1</v>
      </c>
      <c r="J50" s="127">
        <v>0</v>
      </c>
      <c r="K50" s="127">
        <v>0</v>
      </c>
      <c r="L50" s="127">
        <v>0</v>
      </c>
      <c r="M50" s="34">
        <v>0</v>
      </c>
      <c r="N50" s="105">
        <f t="shared" si="11"/>
        <v>14.3</v>
      </c>
      <c r="O50" s="220">
        <f>VLOOKUP($B50,'1. Establishment (WTE)'!$B:$N,13,FALSE)</f>
        <v>107.72999999999999</v>
      </c>
      <c r="P50" s="41">
        <f t="shared" si="12"/>
        <v>0.13273925554627311</v>
      </c>
      <c r="Q50" s="241">
        <v>8.4</v>
      </c>
      <c r="R50" s="45">
        <f t="shared" si="18"/>
        <v>7.797270955165693E-2</v>
      </c>
    </row>
    <row r="51" spans="1:18" s="21" customFormat="1">
      <c r="A51" s="116"/>
      <c r="B51" s="22" t="s">
        <v>14</v>
      </c>
      <c r="C51" s="127">
        <v>0</v>
      </c>
      <c r="D51" s="127">
        <v>0</v>
      </c>
      <c r="E51" s="127">
        <v>8</v>
      </c>
      <c r="F51" s="127">
        <v>1</v>
      </c>
      <c r="G51" s="127">
        <v>0</v>
      </c>
      <c r="H51" s="127">
        <v>0</v>
      </c>
      <c r="I51" s="127">
        <v>0</v>
      </c>
      <c r="J51" s="127">
        <v>0</v>
      </c>
      <c r="K51" s="127">
        <v>0</v>
      </c>
      <c r="L51" s="127">
        <v>0</v>
      </c>
      <c r="M51" s="34">
        <v>0</v>
      </c>
      <c r="N51" s="105">
        <f>SUM(C51:M51)</f>
        <v>9</v>
      </c>
      <c r="O51" s="221">
        <f>VLOOKUP($B51,'1. Establishment (WTE)'!$B:$N,13,FALSE)</f>
        <v>84.9</v>
      </c>
      <c r="P51" s="31">
        <f t="shared" ref="P51:P58" si="25">N51/O51</f>
        <v>0.10600706713780918</v>
      </c>
      <c r="Q51" s="241">
        <v>5</v>
      </c>
      <c r="R51" s="45">
        <f t="shared" si="18"/>
        <v>5.8892815076560655E-2</v>
      </c>
    </row>
    <row r="52" spans="1:18" s="46" customFormat="1">
      <c r="A52" s="117"/>
      <c r="B52" s="110" t="s">
        <v>90</v>
      </c>
      <c r="C52" s="88">
        <f>SUM(C50:C51)</f>
        <v>0</v>
      </c>
      <c r="D52" s="88">
        <f t="shared" ref="D52:M52" si="26">SUM(D50:D51)</f>
        <v>0</v>
      </c>
      <c r="E52" s="88">
        <f t="shared" si="26"/>
        <v>11</v>
      </c>
      <c r="F52" s="88">
        <f t="shared" si="26"/>
        <v>9</v>
      </c>
      <c r="G52" s="88">
        <f t="shared" si="26"/>
        <v>0.9</v>
      </c>
      <c r="H52" s="88">
        <f t="shared" si="26"/>
        <v>1.4</v>
      </c>
      <c r="I52" s="88">
        <f t="shared" si="26"/>
        <v>1</v>
      </c>
      <c r="J52" s="88">
        <f t="shared" si="26"/>
        <v>0</v>
      </c>
      <c r="K52" s="88">
        <f t="shared" si="26"/>
        <v>0</v>
      </c>
      <c r="L52" s="88">
        <f t="shared" si="26"/>
        <v>0</v>
      </c>
      <c r="M52" s="111">
        <f t="shared" si="26"/>
        <v>0</v>
      </c>
      <c r="N52" s="107">
        <f t="shared" ref="N52" si="27">SUM(C52:M52)</f>
        <v>23.299999999999997</v>
      </c>
      <c r="O52" s="222">
        <f>VLOOKUP($B52,'1. Establishment (WTE)'!$B:$N,13,FALSE)</f>
        <v>192.63</v>
      </c>
      <c r="P52" s="108">
        <f t="shared" si="25"/>
        <v>0.12095727560608419</v>
      </c>
      <c r="Q52" s="242">
        <f>SUM(Q50:Q51)</f>
        <v>13.4</v>
      </c>
      <c r="R52" s="109">
        <f t="shared" si="18"/>
        <v>6.9563411721954002E-2</v>
      </c>
    </row>
    <row r="53" spans="1:18" s="21" customFormat="1">
      <c r="A53" s="116"/>
      <c r="B53" s="22" t="s">
        <v>56</v>
      </c>
      <c r="C53" s="127">
        <v>0</v>
      </c>
      <c r="D53" s="127">
        <v>2</v>
      </c>
      <c r="E53" s="127">
        <v>4.5</v>
      </c>
      <c r="F53" s="127">
        <v>6.7</v>
      </c>
      <c r="G53" s="127">
        <v>0.7</v>
      </c>
      <c r="H53" s="127">
        <v>1</v>
      </c>
      <c r="I53" s="127">
        <v>0</v>
      </c>
      <c r="J53" s="127">
        <v>0</v>
      </c>
      <c r="K53" s="127">
        <v>0</v>
      </c>
      <c r="L53" s="127">
        <v>0</v>
      </c>
      <c r="M53" s="34">
        <v>0</v>
      </c>
      <c r="N53" s="105">
        <f t="shared" ref="N53:N57" si="28">SUM(C53:M53)</f>
        <v>14.899999999999999</v>
      </c>
      <c r="O53" s="221">
        <f>VLOOKUP($B53,'1. Establishment (WTE)'!$B:$N,13,FALSE)</f>
        <v>95.100000000000009</v>
      </c>
      <c r="P53" s="31">
        <f t="shared" si="25"/>
        <v>0.15667718191377494</v>
      </c>
      <c r="Q53" s="241">
        <v>15.7</v>
      </c>
      <c r="R53" s="45">
        <f t="shared" si="18"/>
        <v>0.16508937960042058</v>
      </c>
    </row>
    <row r="54" spans="1:18" s="21" customFormat="1">
      <c r="A54" s="116"/>
      <c r="B54" s="22" t="s">
        <v>105</v>
      </c>
      <c r="C54" s="127">
        <v>0</v>
      </c>
      <c r="D54" s="127">
        <v>0</v>
      </c>
      <c r="E54" s="127">
        <v>7</v>
      </c>
      <c r="F54" s="127">
        <v>4.4000000000000004</v>
      </c>
      <c r="G54" s="127">
        <v>0</v>
      </c>
      <c r="H54" s="127">
        <v>0</v>
      </c>
      <c r="I54" s="127">
        <v>0</v>
      </c>
      <c r="J54" s="127">
        <v>0</v>
      </c>
      <c r="K54" s="127">
        <v>0</v>
      </c>
      <c r="L54" s="127">
        <v>0</v>
      </c>
      <c r="M54" s="34">
        <v>0</v>
      </c>
      <c r="N54" s="105">
        <f t="shared" si="28"/>
        <v>11.4</v>
      </c>
      <c r="O54" s="221">
        <f>VLOOKUP($B54,'1. Establishment (WTE)'!$B:$N,13,FALSE)</f>
        <v>47</v>
      </c>
      <c r="P54" s="31">
        <f t="shared" si="25"/>
        <v>0.24255319148936172</v>
      </c>
      <c r="Q54" s="241">
        <v>9.1999999999999993</v>
      </c>
      <c r="R54" s="45">
        <f t="shared" si="18"/>
        <v>0.19574468085106381</v>
      </c>
    </row>
    <row r="55" spans="1:18" s="21" customFormat="1">
      <c r="A55" s="116"/>
      <c r="B55" s="22" t="s">
        <v>19</v>
      </c>
      <c r="C55" s="127">
        <v>0</v>
      </c>
      <c r="D55" s="127">
        <v>0</v>
      </c>
      <c r="E55" s="127">
        <v>2</v>
      </c>
      <c r="F55" s="127">
        <v>5.13</v>
      </c>
      <c r="G55" s="127">
        <v>0.2</v>
      </c>
      <c r="H55" s="127">
        <v>2.8</v>
      </c>
      <c r="I55" s="127">
        <v>0</v>
      </c>
      <c r="J55" s="127">
        <v>0</v>
      </c>
      <c r="K55" s="127">
        <v>0</v>
      </c>
      <c r="L55" s="127">
        <v>0</v>
      </c>
      <c r="M55" s="34">
        <v>0</v>
      </c>
      <c r="N55" s="105">
        <f t="shared" si="28"/>
        <v>10.129999999999999</v>
      </c>
      <c r="O55" s="221">
        <f>VLOOKUP($B55,'1. Establishment (WTE)'!$B:$N,13,FALSE)</f>
        <v>42.599999999999994</v>
      </c>
      <c r="P55" s="31">
        <f t="shared" si="25"/>
        <v>0.23779342723004696</v>
      </c>
      <c r="Q55" s="241">
        <v>8.8000000000000007</v>
      </c>
      <c r="R55" s="45">
        <f t="shared" si="18"/>
        <v>0.20657276995305168</v>
      </c>
    </row>
    <row r="56" spans="1:18" s="21" customFormat="1">
      <c r="A56" s="116"/>
      <c r="B56" s="22" t="s">
        <v>47</v>
      </c>
      <c r="C56" s="127">
        <v>0</v>
      </c>
      <c r="D56" s="127">
        <v>0</v>
      </c>
      <c r="E56" s="127">
        <v>2.4</v>
      </c>
      <c r="F56" s="127">
        <v>0</v>
      </c>
      <c r="G56" s="127">
        <v>0</v>
      </c>
      <c r="H56" s="127">
        <v>1.17</v>
      </c>
      <c r="I56" s="127">
        <v>0</v>
      </c>
      <c r="J56" s="127">
        <v>1</v>
      </c>
      <c r="K56" s="127">
        <v>0</v>
      </c>
      <c r="L56" s="127">
        <v>0</v>
      </c>
      <c r="M56" s="34">
        <v>0</v>
      </c>
      <c r="N56" s="105">
        <f t="shared" si="28"/>
        <v>4.57</v>
      </c>
      <c r="O56" s="221">
        <f>VLOOKUP($B56,'1. Establishment (WTE)'!$B:$N,13,FALSE)</f>
        <v>72.02</v>
      </c>
      <c r="P56" s="31">
        <f t="shared" si="25"/>
        <v>6.345459594557068E-2</v>
      </c>
      <c r="Q56" s="241">
        <v>4.57</v>
      </c>
      <c r="R56" s="45">
        <f t="shared" si="18"/>
        <v>6.345459594557068E-2</v>
      </c>
    </row>
    <row r="57" spans="1:18" s="21" customFormat="1">
      <c r="A57" s="116"/>
      <c r="B57" s="23" t="s">
        <v>79</v>
      </c>
      <c r="C57" s="127">
        <v>0</v>
      </c>
      <c r="D57" s="127">
        <v>0</v>
      </c>
      <c r="E57" s="127">
        <v>5</v>
      </c>
      <c r="F57" s="127">
        <v>0</v>
      </c>
      <c r="G57" s="127">
        <v>0</v>
      </c>
      <c r="H57" s="127">
        <v>0</v>
      </c>
      <c r="I57" s="127">
        <v>0</v>
      </c>
      <c r="J57" s="127">
        <v>0</v>
      </c>
      <c r="K57" s="127">
        <v>0</v>
      </c>
      <c r="L57" s="127">
        <v>0</v>
      </c>
      <c r="M57" s="34">
        <v>0</v>
      </c>
      <c r="N57" s="105">
        <f t="shared" si="28"/>
        <v>5</v>
      </c>
      <c r="O57" s="221">
        <f>VLOOKUP($B57,'1. Establishment (WTE)'!$B:$N,13,FALSE)</f>
        <v>54.58</v>
      </c>
      <c r="P57" s="31">
        <f t="shared" si="25"/>
        <v>9.1608647856357639E-2</v>
      </c>
      <c r="Q57" s="241">
        <v>5</v>
      </c>
      <c r="R57" s="45">
        <f t="shared" si="18"/>
        <v>9.1608647856357639E-2</v>
      </c>
    </row>
    <row r="58" spans="1:18" s="46" customFormat="1">
      <c r="A58" s="117"/>
      <c r="B58" s="110" t="s">
        <v>91</v>
      </c>
      <c r="C58" s="88">
        <f t="shared" ref="C58:M58" si="29">SUM(C53:C57)</f>
        <v>0</v>
      </c>
      <c r="D58" s="88">
        <f t="shared" si="29"/>
        <v>2</v>
      </c>
      <c r="E58" s="88">
        <f t="shared" si="29"/>
        <v>20.9</v>
      </c>
      <c r="F58" s="88">
        <f t="shared" si="29"/>
        <v>16.23</v>
      </c>
      <c r="G58" s="88">
        <f t="shared" si="29"/>
        <v>0.89999999999999991</v>
      </c>
      <c r="H58" s="88">
        <f t="shared" si="29"/>
        <v>4.97</v>
      </c>
      <c r="I58" s="88">
        <f t="shared" si="29"/>
        <v>0</v>
      </c>
      <c r="J58" s="88">
        <f t="shared" si="29"/>
        <v>1</v>
      </c>
      <c r="K58" s="88">
        <f t="shared" si="29"/>
        <v>0</v>
      </c>
      <c r="L58" s="88">
        <f t="shared" si="29"/>
        <v>0</v>
      </c>
      <c r="M58" s="111">
        <f t="shared" si="29"/>
        <v>0</v>
      </c>
      <c r="N58" s="107">
        <f t="shared" ref="N58" si="30">SUM(C58:M58)</f>
        <v>45.999999999999993</v>
      </c>
      <c r="O58" s="222">
        <f>VLOOKUP($B58,'1. Establishment (WTE)'!$B:$N,13,FALSE)</f>
        <v>311.3</v>
      </c>
      <c r="P58" s="108">
        <f t="shared" si="25"/>
        <v>0.14776742691937036</v>
      </c>
      <c r="Q58" s="242">
        <f>SUM(Q53:Q57)</f>
        <v>43.27</v>
      </c>
      <c r="R58" s="109">
        <f t="shared" si="18"/>
        <v>0.13899775136524253</v>
      </c>
    </row>
    <row r="59" spans="1:18" s="21" customFormat="1">
      <c r="A59" s="116"/>
      <c r="B59" s="22" t="s">
        <v>62</v>
      </c>
      <c r="C59" s="127">
        <v>0</v>
      </c>
      <c r="D59" s="127">
        <v>0</v>
      </c>
      <c r="E59" s="127">
        <v>1</v>
      </c>
      <c r="F59" s="127">
        <v>1</v>
      </c>
      <c r="G59" s="127">
        <v>0</v>
      </c>
      <c r="H59" s="127">
        <v>0</v>
      </c>
      <c r="I59" s="127">
        <v>0</v>
      </c>
      <c r="J59" s="127">
        <v>0</v>
      </c>
      <c r="K59" s="127">
        <v>0</v>
      </c>
      <c r="L59" s="127">
        <v>0</v>
      </c>
      <c r="M59" s="34">
        <v>0</v>
      </c>
      <c r="N59" s="105">
        <f t="shared" ref="N59:N61" si="31">SUM(C59:M59)</f>
        <v>2</v>
      </c>
      <c r="O59" s="220">
        <f>VLOOKUP($B59,'1. Establishment (WTE)'!$B:$N,13,FALSE)</f>
        <v>43.26</v>
      </c>
      <c r="P59" s="31">
        <f t="shared" ref="P59:P61" si="32">N59/O59</f>
        <v>4.6232085067036528E-2</v>
      </c>
      <c r="Q59" s="241">
        <v>0</v>
      </c>
      <c r="R59" s="45">
        <f t="shared" si="18"/>
        <v>0</v>
      </c>
    </row>
    <row r="60" spans="1:18" s="21" customFormat="1">
      <c r="A60" s="116"/>
      <c r="B60" s="22" t="s">
        <v>63</v>
      </c>
      <c r="C60" s="127">
        <v>0</v>
      </c>
      <c r="D60" s="127">
        <v>0</v>
      </c>
      <c r="E60" s="127">
        <v>4.25</v>
      </c>
      <c r="F60" s="127">
        <v>0</v>
      </c>
      <c r="G60" s="127">
        <v>0.75</v>
      </c>
      <c r="H60" s="127">
        <v>0</v>
      </c>
      <c r="I60" s="127">
        <v>0</v>
      </c>
      <c r="J60" s="127">
        <v>0</v>
      </c>
      <c r="K60" s="127">
        <v>0</v>
      </c>
      <c r="L60" s="127">
        <v>0</v>
      </c>
      <c r="M60" s="34">
        <v>0</v>
      </c>
      <c r="N60" s="105">
        <f t="shared" si="31"/>
        <v>5</v>
      </c>
      <c r="O60" s="221">
        <f>VLOOKUP($B60,'1. Establishment (WTE)'!$B:$N,13,FALSE)</f>
        <v>32.67</v>
      </c>
      <c r="P60" s="31">
        <f t="shared" si="32"/>
        <v>0.15304560759106212</v>
      </c>
      <c r="Q60" s="241">
        <v>5</v>
      </c>
      <c r="R60" s="45">
        <f t="shared" si="18"/>
        <v>0.15304560759106212</v>
      </c>
    </row>
    <row r="61" spans="1:18" s="21" customFormat="1">
      <c r="A61" s="116"/>
      <c r="B61" s="23" t="s">
        <v>46</v>
      </c>
      <c r="C61" s="127">
        <v>0</v>
      </c>
      <c r="D61" s="127">
        <v>0</v>
      </c>
      <c r="E61" s="127">
        <v>0</v>
      </c>
      <c r="F61" s="127">
        <v>0</v>
      </c>
      <c r="G61" s="127">
        <v>0</v>
      </c>
      <c r="H61" s="127">
        <v>0</v>
      </c>
      <c r="I61" s="127">
        <v>0</v>
      </c>
      <c r="J61" s="127">
        <v>0</v>
      </c>
      <c r="K61" s="127">
        <v>0</v>
      </c>
      <c r="L61" s="127">
        <v>0</v>
      </c>
      <c r="M61" s="34">
        <v>0</v>
      </c>
      <c r="N61" s="105">
        <f t="shared" si="31"/>
        <v>0</v>
      </c>
      <c r="O61" s="221">
        <f>VLOOKUP($B61,'1. Establishment (WTE)'!$B:$N,13,FALSE)</f>
        <v>75.989999999999995</v>
      </c>
      <c r="P61" s="31">
        <f t="shared" si="32"/>
        <v>0</v>
      </c>
      <c r="Q61" s="241">
        <v>0</v>
      </c>
      <c r="R61" s="45">
        <f t="shared" si="18"/>
        <v>0</v>
      </c>
    </row>
    <row r="62" spans="1:18" s="21" customFormat="1">
      <c r="A62" s="116"/>
      <c r="B62" s="22" t="s">
        <v>27</v>
      </c>
      <c r="C62" s="127">
        <v>0</v>
      </c>
      <c r="D62" s="127">
        <v>0</v>
      </c>
      <c r="E62" s="127">
        <v>3.19</v>
      </c>
      <c r="F62" s="127">
        <v>4</v>
      </c>
      <c r="G62" s="127">
        <v>0.69</v>
      </c>
      <c r="H62" s="127">
        <v>1</v>
      </c>
      <c r="I62" s="127">
        <v>0</v>
      </c>
      <c r="J62" s="127">
        <v>0</v>
      </c>
      <c r="K62" s="127">
        <v>0</v>
      </c>
      <c r="L62" s="127">
        <v>0</v>
      </c>
      <c r="M62" s="34">
        <v>0</v>
      </c>
      <c r="N62" s="105">
        <f>SUM(C62:M62)</f>
        <v>8.879999999999999</v>
      </c>
      <c r="O62" s="221">
        <f>VLOOKUP($B62,'1. Establishment (WTE)'!$B:$N,13,FALSE)</f>
        <v>47.5</v>
      </c>
      <c r="P62" s="31">
        <f>N62/O62</f>
        <v>0.18694736842105261</v>
      </c>
      <c r="Q62" s="241">
        <v>6.88</v>
      </c>
      <c r="R62" s="45">
        <f t="shared" si="18"/>
        <v>0.14484210526315788</v>
      </c>
    </row>
    <row r="63" spans="1:18" s="21" customFormat="1">
      <c r="A63" s="116"/>
      <c r="B63" s="22" t="s">
        <v>55</v>
      </c>
      <c r="C63" s="127">
        <v>0</v>
      </c>
      <c r="D63" s="127">
        <v>0.66</v>
      </c>
      <c r="E63" s="127">
        <v>2.84</v>
      </c>
      <c r="F63" s="127">
        <v>1.98</v>
      </c>
      <c r="G63" s="127">
        <v>0.2</v>
      </c>
      <c r="H63" s="127">
        <v>0.2</v>
      </c>
      <c r="I63" s="127">
        <v>0</v>
      </c>
      <c r="J63" s="127">
        <v>0</v>
      </c>
      <c r="K63" s="127">
        <v>0</v>
      </c>
      <c r="L63" s="127">
        <v>0</v>
      </c>
      <c r="M63" s="34">
        <v>0</v>
      </c>
      <c r="N63" s="105">
        <f>SUM(C63:M63)</f>
        <v>5.8800000000000008</v>
      </c>
      <c r="O63" s="221">
        <f>VLOOKUP($B63,'1. Establishment (WTE)'!$B:$N,13,FALSE)</f>
        <v>37.72</v>
      </c>
      <c r="P63" s="31">
        <f>N63/O63</f>
        <v>0.15588547189819726</v>
      </c>
      <c r="Q63" s="241">
        <v>4.5</v>
      </c>
      <c r="R63" s="45">
        <f t="shared" si="18"/>
        <v>0.11930010604453871</v>
      </c>
    </row>
    <row r="64" spans="1:18" s="21" customFormat="1">
      <c r="A64" s="116"/>
      <c r="B64" s="30" t="s">
        <v>53</v>
      </c>
      <c r="C64" s="127">
        <v>0</v>
      </c>
      <c r="D64" s="127">
        <v>0</v>
      </c>
      <c r="E64" s="127">
        <v>4.55</v>
      </c>
      <c r="F64" s="127">
        <v>1.64</v>
      </c>
      <c r="G64" s="127">
        <v>0.67</v>
      </c>
      <c r="H64" s="127">
        <v>0</v>
      </c>
      <c r="I64" s="127">
        <v>0</v>
      </c>
      <c r="J64" s="127">
        <v>0</v>
      </c>
      <c r="K64" s="127">
        <v>0</v>
      </c>
      <c r="L64" s="127">
        <v>0</v>
      </c>
      <c r="M64" s="34">
        <v>0</v>
      </c>
      <c r="N64" s="105">
        <f t="shared" ref="N64" si="33">SUM(C64:M64)</f>
        <v>6.8599999999999994</v>
      </c>
      <c r="O64" s="221">
        <f>VLOOKUP($B64,'1. Establishment (WTE)'!$B:$N,13,FALSE)</f>
        <v>32.17</v>
      </c>
      <c r="P64" s="31">
        <f t="shared" ref="P64" si="34">N64/O64</f>
        <v>0.21324215107242769</v>
      </c>
      <c r="Q64" s="241">
        <v>6.26</v>
      </c>
      <c r="R64" s="45">
        <f t="shared" si="18"/>
        <v>0.19459123406900838</v>
      </c>
    </row>
    <row r="65" spans="1:21" s="21" customFormat="1">
      <c r="A65" s="120"/>
      <c r="B65" s="110" t="s">
        <v>92</v>
      </c>
      <c r="C65" s="88">
        <f>SUM(C59:C64)</f>
        <v>0</v>
      </c>
      <c r="D65" s="88">
        <f t="shared" ref="D65:M65" si="35">SUM(D59:D64)</f>
        <v>0.66</v>
      </c>
      <c r="E65" s="88">
        <f t="shared" si="35"/>
        <v>15.829999999999998</v>
      </c>
      <c r="F65" s="88">
        <f t="shared" si="35"/>
        <v>8.620000000000001</v>
      </c>
      <c r="G65" s="88">
        <f t="shared" si="35"/>
        <v>2.31</v>
      </c>
      <c r="H65" s="88">
        <f t="shared" si="35"/>
        <v>1.2</v>
      </c>
      <c r="I65" s="88">
        <f t="shared" si="35"/>
        <v>0</v>
      </c>
      <c r="J65" s="88">
        <f t="shared" si="35"/>
        <v>0</v>
      </c>
      <c r="K65" s="88">
        <f t="shared" si="35"/>
        <v>0</v>
      </c>
      <c r="L65" s="88">
        <f t="shared" si="35"/>
        <v>0</v>
      </c>
      <c r="M65" s="111">
        <f t="shared" si="35"/>
        <v>0</v>
      </c>
      <c r="N65" s="107">
        <f t="shared" ref="N65" si="36">SUM(C65:M65)</f>
        <v>28.619999999999997</v>
      </c>
      <c r="O65" s="222">
        <f>VLOOKUP($B65,'1. Establishment (WTE)'!$B:$N,13,FALSE)</f>
        <v>269.31</v>
      </c>
      <c r="P65" s="108">
        <f>N65/O65</f>
        <v>0.10627158293416508</v>
      </c>
      <c r="Q65" s="242">
        <f>SUM(Q59:Q64)</f>
        <v>22.64</v>
      </c>
      <c r="R65" s="109">
        <f t="shared" si="18"/>
        <v>8.4066688945824516E-2</v>
      </c>
    </row>
    <row r="66" spans="1:21" s="9" customFormat="1">
      <c r="A66" s="66" t="s">
        <v>93</v>
      </c>
      <c r="B66" s="67"/>
      <c r="C66" s="68">
        <f t="shared" ref="C66:M66" si="37">C9+C16+C20+C24+C31+C35+C40+C49+C52+C58+C65</f>
        <v>7.4</v>
      </c>
      <c r="D66" s="68">
        <f t="shared" si="37"/>
        <v>8.26</v>
      </c>
      <c r="E66" s="68">
        <f t="shared" si="37"/>
        <v>130.62</v>
      </c>
      <c r="F66" s="68">
        <f t="shared" si="37"/>
        <v>85.56</v>
      </c>
      <c r="G66" s="68">
        <f t="shared" si="37"/>
        <v>23.759999999999998</v>
      </c>
      <c r="H66" s="68">
        <f t="shared" si="37"/>
        <v>15.27</v>
      </c>
      <c r="I66" s="68">
        <f t="shared" si="37"/>
        <v>4</v>
      </c>
      <c r="J66" s="68">
        <f t="shared" si="37"/>
        <v>1.2</v>
      </c>
      <c r="K66" s="68">
        <f t="shared" si="37"/>
        <v>0</v>
      </c>
      <c r="L66" s="68">
        <f t="shared" si="37"/>
        <v>0</v>
      </c>
      <c r="M66" s="68">
        <f t="shared" si="37"/>
        <v>0</v>
      </c>
      <c r="N66" s="112">
        <f>SUM(C66:M66)</f>
        <v>276.07</v>
      </c>
      <c r="O66" s="148">
        <f>O9+O16+O20+O24+O31+O35+O40+O49+O52+O58+O65</f>
        <v>3042.616</v>
      </c>
      <c r="P66" s="113">
        <f t="shared" ref="P66:P69" si="38">N66/O66</f>
        <v>9.0734420643288544E-2</v>
      </c>
      <c r="Q66" s="243">
        <f>Q9+Q16+Q20+Q24+Q31+Q35+Q40+Q49+Q52+Q58+Q65</f>
        <v>191.64</v>
      </c>
      <c r="R66" s="99">
        <f t="shared" si="18"/>
        <v>6.2985273199115496E-2</v>
      </c>
      <c r="T66" s="42"/>
      <c r="U66" s="42"/>
    </row>
    <row r="67" spans="1:21" s="46" customFormat="1">
      <c r="A67" s="12" t="s">
        <v>29</v>
      </c>
      <c r="B67" s="23" t="s">
        <v>44</v>
      </c>
      <c r="C67" s="12">
        <v>0</v>
      </c>
      <c r="D67" s="12">
        <v>0</v>
      </c>
      <c r="E67" s="12">
        <v>4</v>
      </c>
      <c r="F67" s="12">
        <v>0</v>
      </c>
      <c r="G67" s="12">
        <v>0</v>
      </c>
      <c r="H67" s="12">
        <v>1</v>
      </c>
      <c r="I67" s="12">
        <v>0</v>
      </c>
      <c r="J67" s="12">
        <v>0</v>
      </c>
      <c r="K67" s="12">
        <v>0</v>
      </c>
      <c r="L67" s="12">
        <v>0</v>
      </c>
      <c r="M67" s="127">
        <v>0</v>
      </c>
      <c r="N67" s="105">
        <f>SUM(C67:M67)</f>
        <v>5</v>
      </c>
      <c r="O67" s="220">
        <f>VLOOKUP($B67,'1. Establishment (WTE)'!$B:$N,13,FALSE)</f>
        <v>96.11</v>
      </c>
      <c r="P67" s="31">
        <f t="shared" si="38"/>
        <v>5.2023722817604826E-2</v>
      </c>
      <c r="Q67" s="244">
        <v>0</v>
      </c>
      <c r="R67" s="45">
        <f t="shared" ref="R67:R87" si="39">Q67/O67</f>
        <v>0</v>
      </c>
      <c r="T67" s="43"/>
      <c r="U67" s="43"/>
    </row>
    <row r="68" spans="1:21" s="46" customFormat="1">
      <c r="A68" s="12"/>
      <c r="B68" s="30" t="s">
        <v>71</v>
      </c>
      <c r="C68" s="129">
        <v>0</v>
      </c>
      <c r="D68" s="129">
        <v>0</v>
      </c>
      <c r="E68" s="129">
        <v>1.6</v>
      </c>
      <c r="F68" s="129">
        <v>1</v>
      </c>
      <c r="G68" s="129">
        <v>0</v>
      </c>
      <c r="H68" s="129">
        <v>0</v>
      </c>
      <c r="I68" s="129">
        <v>0</v>
      </c>
      <c r="J68" s="129">
        <v>0</v>
      </c>
      <c r="K68" s="129">
        <v>0</v>
      </c>
      <c r="L68" s="129">
        <v>0</v>
      </c>
      <c r="M68" s="129">
        <v>0</v>
      </c>
      <c r="N68" s="234">
        <f>SUM(C68:M68)</f>
        <v>2.6</v>
      </c>
      <c r="O68" s="223">
        <f>VLOOKUP($B68,'1. Establishment (WTE)'!$B:$N,13,FALSE)</f>
        <v>32.6</v>
      </c>
      <c r="P68" s="233">
        <f t="shared" si="38"/>
        <v>7.9754601226993863E-2</v>
      </c>
      <c r="Q68" s="234">
        <v>0</v>
      </c>
      <c r="R68" s="65">
        <f t="shared" si="39"/>
        <v>0</v>
      </c>
      <c r="T68" s="43"/>
      <c r="U68" s="43"/>
    </row>
    <row r="69" spans="1:21" s="9" customFormat="1">
      <c r="A69" s="66" t="s">
        <v>94</v>
      </c>
      <c r="B69" s="67"/>
      <c r="C69" s="68">
        <f t="shared" ref="C69:N69" si="40">SUM(C67:C68)</f>
        <v>0</v>
      </c>
      <c r="D69" s="68">
        <f t="shared" si="40"/>
        <v>0</v>
      </c>
      <c r="E69" s="68">
        <f t="shared" si="40"/>
        <v>5.6</v>
      </c>
      <c r="F69" s="68">
        <f t="shared" si="40"/>
        <v>1</v>
      </c>
      <c r="G69" s="68">
        <f t="shared" si="40"/>
        <v>0</v>
      </c>
      <c r="H69" s="68">
        <f t="shared" si="40"/>
        <v>1</v>
      </c>
      <c r="I69" s="68">
        <f t="shared" si="40"/>
        <v>0</v>
      </c>
      <c r="J69" s="68">
        <f t="shared" si="40"/>
        <v>0</v>
      </c>
      <c r="K69" s="68">
        <f t="shared" si="40"/>
        <v>0</v>
      </c>
      <c r="L69" s="68">
        <f t="shared" si="40"/>
        <v>0</v>
      </c>
      <c r="M69" s="68">
        <f t="shared" si="40"/>
        <v>0</v>
      </c>
      <c r="N69" s="98">
        <f t="shared" si="40"/>
        <v>7.6</v>
      </c>
      <c r="O69" s="96">
        <f>SUM(O67:O68)</f>
        <v>128.71</v>
      </c>
      <c r="P69" s="100">
        <f t="shared" si="38"/>
        <v>5.9047471058969771E-2</v>
      </c>
      <c r="Q69" s="66">
        <f>SUM(Q67:Q68)</f>
        <v>0</v>
      </c>
      <c r="R69" s="99">
        <f t="shared" si="39"/>
        <v>0</v>
      </c>
      <c r="T69" s="42"/>
      <c r="U69" s="42"/>
    </row>
    <row r="70" spans="1:21" s="21" customFormat="1">
      <c r="A70" s="8" t="s">
        <v>30</v>
      </c>
      <c r="B70" s="22" t="s">
        <v>31</v>
      </c>
      <c r="C70" s="12">
        <v>0</v>
      </c>
      <c r="D70" s="12">
        <v>0</v>
      </c>
      <c r="E70" s="12">
        <v>0</v>
      </c>
      <c r="F70" s="12">
        <v>0</v>
      </c>
      <c r="G70" s="12">
        <v>0</v>
      </c>
      <c r="H70" s="12">
        <v>0</v>
      </c>
      <c r="I70" s="12">
        <v>0</v>
      </c>
      <c r="J70" s="12">
        <v>0</v>
      </c>
      <c r="K70" s="12">
        <v>0</v>
      </c>
      <c r="L70" s="12">
        <v>0</v>
      </c>
      <c r="M70" s="12">
        <v>0</v>
      </c>
      <c r="N70" s="38">
        <f>SUM(C70:M70)</f>
        <v>0</v>
      </c>
      <c r="O70" s="220">
        <f>VLOOKUP($B70,'1. Establishment (WTE)'!$B:$N,13,FALSE)</f>
        <v>27.16</v>
      </c>
      <c r="P70" s="32">
        <f t="shared" ref="P70:P73" si="41">N70/O70</f>
        <v>0</v>
      </c>
      <c r="Q70" s="245">
        <v>0</v>
      </c>
      <c r="R70" s="45">
        <f t="shared" si="39"/>
        <v>0</v>
      </c>
      <c r="T70" s="44"/>
      <c r="U70" s="44"/>
    </row>
    <row r="71" spans="1:21" s="21" customFormat="1">
      <c r="A71" s="8"/>
      <c r="B71" s="22" t="s">
        <v>51</v>
      </c>
      <c r="C71" s="12">
        <v>0</v>
      </c>
      <c r="D71" s="12">
        <v>0</v>
      </c>
      <c r="E71" s="12">
        <v>1</v>
      </c>
      <c r="F71" s="12">
        <v>0</v>
      </c>
      <c r="G71" s="12">
        <v>0</v>
      </c>
      <c r="H71" s="12">
        <v>0</v>
      </c>
      <c r="I71" s="12">
        <v>0</v>
      </c>
      <c r="J71" s="12">
        <v>0</v>
      </c>
      <c r="K71" s="12">
        <v>0</v>
      </c>
      <c r="L71" s="12">
        <v>0</v>
      </c>
      <c r="M71" s="12">
        <v>0</v>
      </c>
      <c r="N71" s="39">
        <f>SUM(C71:M71)</f>
        <v>1</v>
      </c>
      <c r="O71" s="221">
        <f>VLOOKUP($B71,'1. Establishment (WTE)'!$B:$N,13,FALSE)</f>
        <v>132.31</v>
      </c>
      <c r="P71" s="31">
        <f>N71/O71</f>
        <v>7.5580077091678636E-3</v>
      </c>
      <c r="Q71" s="245">
        <v>0</v>
      </c>
      <c r="R71" s="45">
        <f t="shared" si="39"/>
        <v>0</v>
      </c>
      <c r="T71" s="44"/>
      <c r="U71" s="44"/>
    </row>
    <row r="72" spans="1:21" s="21" customFormat="1">
      <c r="A72" s="8"/>
      <c r="B72" s="22" t="s">
        <v>32</v>
      </c>
      <c r="C72" s="12">
        <v>0</v>
      </c>
      <c r="D72" s="12">
        <v>0</v>
      </c>
      <c r="E72" s="12">
        <v>0</v>
      </c>
      <c r="F72" s="12">
        <v>0.04</v>
      </c>
      <c r="G72" s="12">
        <v>0.5</v>
      </c>
      <c r="H72" s="12">
        <v>0</v>
      </c>
      <c r="I72" s="12">
        <v>0</v>
      </c>
      <c r="J72" s="12">
        <v>0</v>
      </c>
      <c r="K72" s="12">
        <v>0</v>
      </c>
      <c r="L72" s="12">
        <v>0</v>
      </c>
      <c r="M72" s="12">
        <v>0</v>
      </c>
      <c r="N72" s="39">
        <f t="shared" ref="N72:N73" si="42">SUM(C72:M72)</f>
        <v>0.54</v>
      </c>
      <c r="O72" s="221">
        <f>VLOOKUP($B72,'1. Establishment (WTE)'!$B:$N,13,FALSE)</f>
        <v>21.3</v>
      </c>
      <c r="P72" s="31">
        <f t="shared" si="41"/>
        <v>2.5352112676056339E-2</v>
      </c>
      <c r="Q72" s="245">
        <v>0.62</v>
      </c>
      <c r="R72" s="45">
        <f t="shared" si="39"/>
        <v>2.9107981220657275E-2</v>
      </c>
      <c r="T72" s="44"/>
      <c r="U72" s="44"/>
    </row>
    <row r="73" spans="1:21" s="21" customFormat="1">
      <c r="A73" s="8"/>
      <c r="B73" s="22" t="s">
        <v>33</v>
      </c>
      <c r="C73" s="235">
        <v>0</v>
      </c>
      <c r="D73" s="235">
        <v>0</v>
      </c>
      <c r="E73" s="235">
        <v>0</v>
      </c>
      <c r="F73" s="235">
        <v>0</v>
      </c>
      <c r="G73" s="235">
        <v>1.0900000000000001</v>
      </c>
      <c r="H73" s="235">
        <v>0.8</v>
      </c>
      <c r="I73" s="235">
        <v>0</v>
      </c>
      <c r="J73" s="235">
        <v>0</v>
      </c>
      <c r="K73" s="235">
        <v>0</v>
      </c>
      <c r="L73" s="235">
        <v>0</v>
      </c>
      <c r="M73" s="235">
        <v>0</v>
      </c>
      <c r="N73" s="39">
        <f t="shared" si="42"/>
        <v>1.8900000000000001</v>
      </c>
      <c r="O73" s="221">
        <f>VLOOKUP($B73,'1. Establishment (WTE)'!$B:$N,13,FALSE)</f>
        <v>65.84</v>
      </c>
      <c r="P73" s="31">
        <f t="shared" si="41"/>
        <v>2.8705953827460509E-2</v>
      </c>
      <c r="Q73" s="245">
        <v>1</v>
      </c>
      <c r="R73" s="45">
        <f t="shared" si="39"/>
        <v>1.5188335358444714E-2</v>
      </c>
      <c r="T73" s="44"/>
      <c r="U73" s="44"/>
    </row>
    <row r="74" spans="1:21" s="21" customFormat="1">
      <c r="A74" s="8"/>
      <c r="B74" s="22" t="s">
        <v>34</v>
      </c>
      <c r="C74" s="235">
        <v>0</v>
      </c>
      <c r="D74" s="235">
        <v>0</v>
      </c>
      <c r="E74" s="235">
        <v>0</v>
      </c>
      <c r="F74" s="235">
        <v>0</v>
      </c>
      <c r="G74" s="235">
        <v>1</v>
      </c>
      <c r="H74" s="235">
        <v>0</v>
      </c>
      <c r="I74" s="235">
        <v>0</v>
      </c>
      <c r="J74" s="235">
        <v>0</v>
      </c>
      <c r="K74" s="235">
        <v>0</v>
      </c>
      <c r="L74" s="235">
        <v>0</v>
      </c>
      <c r="M74" s="235">
        <v>0</v>
      </c>
      <c r="N74" s="40">
        <f>SUM(C74:M74)</f>
        <v>1</v>
      </c>
      <c r="O74" s="225">
        <f>VLOOKUP($B74,'1. Establishment (WTE)'!$B:$N,13,FALSE)</f>
        <v>37</v>
      </c>
      <c r="P74" s="33">
        <f t="shared" ref="P74" si="43">N74/O74</f>
        <v>2.7027027027027029E-2</v>
      </c>
      <c r="Q74" s="245">
        <v>0</v>
      </c>
      <c r="R74" s="45">
        <f t="shared" si="39"/>
        <v>0</v>
      </c>
      <c r="T74" s="44"/>
      <c r="U74" s="44"/>
    </row>
    <row r="75" spans="1:21" s="9" customFormat="1">
      <c r="A75" s="66" t="s">
        <v>95</v>
      </c>
      <c r="B75" s="67"/>
      <c r="C75" s="68">
        <f t="shared" ref="C75:M75" si="44">SUM(C70:C74)</f>
        <v>0</v>
      </c>
      <c r="D75" s="68">
        <f t="shared" si="44"/>
        <v>0</v>
      </c>
      <c r="E75" s="68">
        <f t="shared" si="44"/>
        <v>1</v>
      </c>
      <c r="F75" s="68">
        <f t="shared" si="44"/>
        <v>0.04</v>
      </c>
      <c r="G75" s="68">
        <f t="shared" si="44"/>
        <v>2.59</v>
      </c>
      <c r="H75" s="68">
        <f t="shared" si="44"/>
        <v>0.8</v>
      </c>
      <c r="I75" s="68">
        <f t="shared" si="44"/>
        <v>0</v>
      </c>
      <c r="J75" s="68">
        <f t="shared" si="44"/>
        <v>0</v>
      </c>
      <c r="K75" s="68">
        <f t="shared" si="44"/>
        <v>0</v>
      </c>
      <c r="L75" s="68">
        <f t="shared" si="44"/>
        <v>0</v>
      </c>
      <c r="M75" s="68">
        <f t="shared" si="44"/>
        <v>0</v>
      </c>
      <c r="N75" s="101">
        <f>SUM(N70:N74)</f>
        <v>4.43</v>
      </c>
      <c r="O75" s="224">
        <f>SUM(O70:O74)</f>
        <v>283.61</v>
      </c>
      <c r="P75" s="102">
        <f>N75/O75</f>
        <v>1.5620041606431365E-2</v>
      </c>
      <c r="Q75" s="66">
        <f>SUM(Q70:Q74)</f>
        <v>1.62</v>
      </c>
      <c r="R75" s="99">
        <f t="shared" si="39"/>
        <v>5.7120693910651952E-3</v>
      </c>
      <c r="T75" s="42"/>
      <c r="U75" s="42"/>
    </row>
    <row r="76" spans="1:21" s="21" customFormat="1">
      <c r="A76" s="8" t="s">
        <v>35</v>
      </c>
      <c r="B76" s="22" t="s">
        <v>43</v>
      </c>
      <c r="C76" s="12">
        <v>0</v>
      </c>
      <c r="D76" s="12">
        <v>0</v>
      </c>
      <c r="E76" s="12">
        <v>1.78</v>
      </c>
      <c r="F76" s="12">
        <v>0.3</v>
      </c>
      <c r="G76" s="12">
        <v>0</v>
      </c>
      <c r="H76" s="12">
        <v>0</v>
      </c>
      <c r="I76" s="12">
        <v>0</v>
      </c>
      <c r="J76" s="12">
        <v>0</v>
      </c>
      <c r="K76" s="12">
        <v>0</v>
      </c>
      <c r="L76" s="12">
        <v>0</v>
      </c>
      <c r="M76" s="12">
        <v>0</v>
      </c>
      <c r="N76" s="39">
        <f>SUM(C76:M76)</f>
        <v>2.08</v>
      </c>
      <c r="O76" s="220">
        <f>VLOOKUP($B76,'1. Establishment (WTE)'!$B:$N,13,FALSE)</f>
        <v>42.110000000000007</v>
      </c>
      <c r="P76" s="31">
        <f t="shared" ref="P76:P78" si="45">N76/O76</f>
        <v>4.9394443125148416E-2</v>
      </c>
      <c r="Q76" s="245">
        <v>1</v>
      </c>
      <c r="R76" s="45">
        <f t="shared" si="39"/>
        <v>2.3747328425552123E-2</v>
      </c>
      <c r="T76" s="44"/>
      <c r="U76" s="44"/>
    </row>
    <row r="77" spans="1:21" s="21" customFormat="1">
      <c r="A77" s="8"/>
      <c r="B77" s="22" t="s">
        <v>73</v>
      </c>
      <c r="C77" s="129">
        <v>0</v>
      </c>
      <c r="D77" s="129">
        <v>0</v>
      </c>
      <c r="E77" s="129">
        <v>3.4</v>
      </c>
      <c r="F77" s="129">
        <v>3.2</v>
      </c>
      <c r="G77" s="129">
        <v>0</v>
      </c>
      <c r="H77" s="129">
        <v>0</v>
      </c>
      <c r="I77" s="129">
        <v>0</v>
      </c>
      <c r="J77" s="129">
        <v>0</v>
      </c>
      <c r="K77" s="129">
        <v>0</v>
      </c>
      <c r="L77" s="129">
        <v>0</v>
      </c>
      <c r="M77" s="236">
        <v>0</v>
      </c>
      <c r="N77" s="234">
        <f>SUM(C77:M77)</f>
        <v>6.6</v>
      </c>
      <c r="O77" s="223">
        <f>VLOOKUP($B77,'1. Establishment (WTE)'!$B:$N,13,FALSE)</f>
        <v>45.11</v>
      </c>
      <c r="P77" s="47">
        <f t="shared" si="45"/>
        <v>0.14630902238971402</v>
      </c>
      <c r="Q77" s="237">
        <v>4</v>
      </c>
      <c r="R77" s="65">
        <f t="shared" si="39"/>
        <v>8.8672134781644874E-2</v>
      </c>
      <c r="T77" s="44"/>
      <c r="U77" s="44"/>
    </row>
    <row r="78" spans="1:21" s="21" customFormat="1">
      <c r="A78" s="8"/>
      <c r="B78" s="22" t="s">
        <v>36</v>
      </c>
      <c r="C78" s="129">
        <v>0</v>
      </c>
      <c r="D78" s="129">
        <v>0</v>
      </c>
      <c r="E78" s="129">
        <v>2.25</v>
      </c>
      <c r="F78" s="129">
        <v>2.5</v>
      </c>
      <c r="G78" s="129">
        <v>1.19</v>
      </c>
      <c r="H78" s="129">
        <v>2.15</v>
      </c>
      <c r="I78" s="129">
        <v>0</v>
      </c>
      <c r="J78" s="129">
        <v>0</v>
      </c>
      <c r="K78" s="129">
        <v>0</v>
      </c>
      <c r="L78" s="129">
        <v>0</v>
      </c>
      <c r="M78" s="129">
        <v>0</v>
      </c>
      <c r="N78" s="234">
        <f>SUM(C78:M78)</f>
        <v>8.09</v>
      </c>
      <c r="O78" s="238">
        <f>VLOOKUP($B78,'1. Establishment (WTE)'!$B:$N,13,FALSE)</f>
        <v>98.169999999999987</v>
      </c>
      <c r="P78" s="47">
        <f t="shared" si="45"/>
        <v>8.2408067637771226E-2</v>
      </c>
      <c r="Q78" s="237">
        <v>3.15</v>
      </c>
      <c r="R78" s="65">
        <f t="shared" si="39"/>
        <v>3.2087195680961599E-2</v>
      </c>
      <c r="T78" s="44"/>
      <c r="U78" s="44"/>
    </row>
    <row r="79" spans="1:21" s="9" customFormat="1">
      <c r="A79" s="66" t="s">
        <v>96</v>
      </c>
      <c r="B79" s="67"/>
      <c r="C79" s="68">
        <f t="shared" ref="C79:O79" si="46">SUM(C76:C78)</f>
        <v>0</v>
      </c>
      <c r="D79" s="68">
        <f t="shared" si="46"/>
        <v>0</v>
      </c>
      <c r="E79" s="68">
        <f t="shared" si="46"/>
        <v>7.43</v>
      </c>
      <c r="F79" s="68">
        <f t="shared" si="46"/>
        <v>6</v>
      </c>
      <c r="G79" s="68">
        <f t="shared" si="46"/>
        <v>1.19</v>
      </c>
      <c r="H79" s="68">
        <f t="shared" si="46"/>
        <v>2.15</v>
      </c>
      <c r="I79" s="68">
        <f t="shared" si="46"/>
        <v>0</v>
      </c>
      <c r="J79" s="68">
        <f t="shared" si="46"/>
        <v>0</v>
      </c>
      <c r="K79" s="68">
        <f t="shared" si="46"/>
        <v>0</v>
      </c>
      <c r="L79" s="68">
        <f t="shared" si="46"/>
        <v>0</v>
      </c>
      <c r="M79" s="68">
        <f t="shared" si="46"/>
        <v>0</v>
      </c>
      <c r="N79" s="98">
        <f t="shared" si="46"/>
        <v>16.77</v>
      </c>
      <c r="O79" s="96">
        <f t="shared" si="46"/>
        <v>185.39</v>
      </c>
      <c r="P79" s="97">
        <f>N79/O79</f>
        <v>9.0457953503425212E-2</v>
      </c>
      <c r="Q79" s="66">
        <f>SUM(Q76:Q78)</f>
        <v>8.15</v>
      </c>
      <c r="R79" s="99">
        <f t="shared" si="39"/>
        <v>4.396137871514106E-2</v>
      </c>
      <c r="T79" s="42"/>
      <c r="U79" s="42"/>
    </row>
    <row r="80" spans="1:21" s="9" customFormat="1">
      <c r="A80" s="66" t="s">
        <v>97</v>
      </c>
      <c r="B80" s="67"/>
      <c r="C80" s="103">
        <f t="shared" ref="C80:N80" si="47">SUM(C66,C69,C75,C79)</f>
        <v>7.4</v>
      </c>
      <c r="D80" s="103">
        <f t="shared" si="47"/>
        <v>8.26</v>
      </c>
      <c r="E80" s="103">
        <f t="shared" si="47"/>
        <v>144.65</v>
      </c>
      <c r="F80" s="103">
        <f t="shared" si="47"/>
        <v>92.600000000000009</v>
      </c>
      <c r="G80" s="103">
        <f t="shared" si="47"/>
        <v>27.54</v>
      </c>
      <c r="H80" s="103">
        <f t="shared" si="47"/>
        <v>19.22</v>
      </c>
      <c r="I80" s="103">
        <f t="shared" si="47"/>
        <v>4</v>
      </c>
      <c r="J80" s="103">
        <f t="shared" si="47"/>
        <v>1.2</v>
      </c>
      <c r="K80" s="103">
        <f t="shared" si="47"/>
        <v>0</v>
      </c>
      <c r="L80" s="103">
        <f t="shared" si="47"/>
        <v>0</v>
      </c>
      <c r="M80" s="103">
        <f t="shared" si="47"/>
        <v>0</v>
      </c>
      <c r="N80" s="104">
        <f t="shared" si="47"/>
        <v>304.87</v>
      </c>
      <c r="O80" s="96">
        <f>SUM(O66+O69+O75+O79)</f>
        <v>3640.326</v>
      </c>
      <c r="P80" s="97">
        <f>N80/O80</f>
        <v>8.3747993998339709E-2</v>
      </c>
      <c r="Q80" s="246">
        <f>Q66+Q69+Q75+Q79</f>
        <v>201.41</v>
      </c>
      <c r="R80" s="99">
        <f t="shared" si="39"/>
        <v>5.5327462430562538E-2</v>
      </c>
      <c r="T80" s="42">
        <f>SUM(E80:M80)/SUM('1. Establishment (WTE)'!E81:M81)</f>
        <v>8.1389059459800198E-2</v>
      </c>
      <c r="U80" s="42"/>
    </row>
    <row r="81" spans="1:21">
      <c r="A81" s="6"/>
      <c r="B81" s="6"/>
      <c r="C81" s="6"/>
      <c r="D81" s="6"/>
      <c r="E81" s="6"/>
      <c r="F81" s="6"/>
      <c r="G81" s="6"/>
      <c r="H81" s="6"/>
      <c r="I81" s="6"/>
      <c r="J81" s="6"/>
      <c r="K81" s="6"/>
      <c r="L81" s="6"/>
      <c r="M81" s="6"/>
      <c r="N81" s="6"/>
      <c r="O81" s="27"/>
      <c r="P81" s="229"/>
      <c r="Q81" s="230"/>
      <c r="R81" s="231"/>
      <c r="T81" s="43"/>
      <c r="U81" s="43"/>
    </row>
    <row r="82" spans="1:21">
      <c r="A82" s="149" t="s">
        <v>126</v>
      </c>
      <c r="B82" s="151" t="s">
        <v>70</v>
      </c>
      <c r="C82" s="180">
        <v>0</v>
      </c>
      <c r="D82" s="180">
        <v>0</v>
      </c>
      <c r="E82" s="180">
        <v>0</v>
      </c>
      <c r="F82" s="180">
        <v>0</v>
      </c>
      <c r="G82" s="180">
        <v>0</v>
      </c>
      <c r="H82" s="180">
        <v>0</v>
      </c>
      <c r="I82" s="180">
        <v>0</v>
      </c>
      <c r="J82" s="180">
        <v>0</v>
      </c>
      <c r="K82" s="180">
        <v>0</v>
      </c>
      <c r="L82" s="180">
        <v>0</v>
      </c>
      <c r="M82" s="239">
        <v>0</v>
      </c>
      <c r="N82" s="151">
        <f>SUM(C82:M82)</f>
        <v>0</v>
      </c>
      <c r="O82" s="220">
        <f>VLOOKUP($B82,'1. Establishment (WTE)'!$B:$N,13,FALSE)</f>
        <v>7.8</v>
      </c>
      <c r="P82" s="32">
        <f t="shared" ref="P82" si="48">N82/O82</f>
        <v>0</v>
      </c>
      <c r="Q82" s="241">
        <v>1</v>
      </c>
      <c r="R82" s="45">
        <f t="shared" si="39"/>
        <v>0.12820512820512822</v>
      </c>
    </row>
    <row r="83" spans="1:21">
      <c r="A83" s="91"/>
      <c r="B83" s="142" t="s">
        <v>101</v>
      </c>
      <c r="C83" s="139"/>
      <c r="D83" s="183"/>
      <c r="E83" s="139"/>
      <c r="F83" s="139"/>
      <c r="G83" s="139"/>
      <c r="H83" s="139"/>
      <c r="I83" s="139"/>
      <c r="J83" s="139"/>
      <c r="K83" s="139"/>
      <c r="L83" s="139"/>
      <c r="M83" s="140"/>
      <c r="N83" s="226"/>
      <c r="O83" s="223"/>
      <c r="P83" s="47"/>
      <c r="Q83" s="141"/>
      <c r="R83" s="134"/>
    </row>
    <row r="84" spans="1:21">
      <c r="A84" s="91"/>
      <c r="B84" s="142" t="s">
        <v>74</v>
      </c>
      <c r="C84" s="138">
        <v>0</v>
      </c>
      <c r="D84" s="185">
        <v>0</v>
      </c>
      <c r="E84" s="138">
        <v>0</v>
      </c>
      <c r="F84" s="138">
        <v>0</v>
      </c>
      <c r="G84" s="138">
        <v>0</v>
      </c>
      <c r="H84" s="138">
        <v>0</v>
      </c>
      <c r="I84" s="138">
        <v>0</v>
      </c>
      <c r="J84" s="138">
        <v>0</v>
      </c>
      <c r="K84" s="138">
        <v>0</v>
      </c>
      <c r="L84" s="138">
        <v>0</v>
      </c>
      <c r="M84" s="144">
        <v>0</v>
      </c>
      <c r="N84" s="142">
        <f>SUM(C84:M84)</f>
        <v>0</v>
      </c>
      <c r="O84" s="221">
        <f>VLOOKUP($B84,'1. Establishment (WTE)'!$B:$N,13,FALSE)</f>
        <v>5</v>
      </c>
      <c r="P84" s="31">
        <f t="shared" ref="P84:P87" si="49">N84/O84</f>
        <v>0</v>
      </c>
      <c r="Q84" s="241">
        <v>0</v>
      </c>
      <c r="R84" s="45">
        <f t="shared" si="39"/>
        <v>0</v>
      </c>
    </row>
    <row r="85" spans="1:21">
      <c r="A85" s="91"/>
      <c r="B85" s="142" t="s">
        <v>75</v>
      </c>
      <c r="C85" s="138">
        <v>0</v>
      </c>
      <c r="D85" s="185">
        <v>0</v>
      </c>
      <c r="E85" s="138">
        <v>0</v>
      </c>
      <c r="F85" s="138">
        <v>2</v>
      </c>
      <c r="G85" s="138">
        <v>0</v>
      </c>
      <c r="H85" s="138">
        <v>2</v>
      </c>
      <c r="I85" s="138">
        <v>0</v>
      </c>
      <c r="J85" s="138">
        <v>0</v>
      </c>
      <c r="K85" s="138">
        <v>0</v>
      </c>
      <c r="L85" s="138">
        <v>0</v>
      </c>
      <c r="M85" s="144">
        <v>0</v>
      </c>
      <c r="N85" s="142">
        <f>SUM(C85:M85)</f>
        <v>4</v>
      </c>
      <c r="O85" s="221">
        <f>VLOOKUP($B85,'1. Establishment (WTE)'!$B:$N,13,FALSE)</f>
        <v>21</v>
      </c>
      <c r="P85" s="31">
        <f t="shared" si="49"/>
        <v>0.19047619047619047</v>
      </c>
      <c r="Q85" s="241">
        <v>2</v>
      </c>
      <c r="R85" s="45">
        <f t="shared" si="39"/>
        <v>9.5238095238095233E-2</v>
      </c>
    </row>
    <row r="86" spans="1:21">
      <c r="A86" s="91"/>
      <c r="B86" s="142" t="s">
        <v>76</v>
      </c>
      <c r="C86" s="138">
        <v>0</v>
      </c>
      <c r="D86" s="185">
        <v>0</v>
      </c>
      <c r="E86" s="138">
        <v>0</v>
      </c>
      <c r="F86" s="138">
        <v>0</v>
      </c>
      <c r="G86" s="138">
        <v>0</v>
      </c>
      <c r="H86" s="138">
        <v>1</v>
      </c>
      <c r="I86" s="138">
        <v>0</v>
      </c>
      <c r="J86" s="138">
        <v>0</v>
      </c>
      <c r="K86" s="138">
        <v>0</v>
      </c>
      <c r="L86" s="138">
        <v>0</v>
      </c>
      <c r="M86" s="144">
        <v>0</v>
      </c>
      <c r="N86" s="142">
        <f>SUM(C86:M86)</f>
        <v>1</v>
      </c>
      <c r="O86" s="221">
        <f>VLOOKUP($B86,'1. Establishment (WTE)'!$B:$N,13,FALSE)</f>
        <v>14</v>
      </c>
      <c r="P86" s="31">
        <f t="shared" si="49"/>
        <v>7.1428571428571425E-2</v>
      </c>
      <c r="Q86" s="241">
        <v>0</v>
      </c>
      <c r="R86" s="45">
        <f t="shared" si="39"/>
        <v>0</v>
      </c>
    </row>
    <row r="87" spans="1:21">
      <c r="A87" s="91"/>
      <c r="B87" s="142" t="s">
        <v>120</v>
      </c>
      <c r="C87" s="138">
        <v>0</v>
      </c>
      <c r="D87" s="185">
        <v>0</v>
      </c>
      <c r="E87" s="138">
        <v>0</v>
      </c>
      <c r="F87" s="138">
        <v>2</v>
      </c>
      <c r="G87" s="138">
        <v>0</v>
      </c>
      <c r="H87" s="138">
        <v>0</v>
      </c>
      <c r="I87" s="138">
        <v>0</v>
      </c>
      <c r="J87" s="138">
        <v>0</v>
      </c>
      <c r="K87" s="138">
        <v>0</v>
      </c>
      <c r="L87" s="138">
        <v>0</v>
      </c>
      <c r="M87" s="144">
        <v>0</v>
      </c>
      <c r="N87" s="142">
        <f>SUM(C87:M87)</f>
        <v>2</v>
      </c>
      <c r="O87" s="221">
        <f>VLOOKUP($B87,'1. Establishment (WTE)'!$B:$N,13,FALSE)</f>
        <v>6</v>
      </c>
      <c r="P87" s="31">
        <f t="shared" si="49"/>
        <v>0.33333333333333331</v>
      </c>
      <c r="Q87" s="241">
        <v>2</v>
      </c>
      <c r="R87" s="45">
        <f t="shared" si="39"/>
        <v>0.33333333333333331</v>
      </c>
    </row>
    <row r="88" spans="1:21">
      <c r="A88" s="91"/>
      <c r="B88" s="142" t="s">
        <v>116</v>
      </c>
      <c r="C88" s="139"/>
      <c r="D88" s="183"/>
      <c r="E88" s="139"/>
      <c r="F88" s="139"/>
      <c r="G88" s="139"/>
      <c r="H88" s="139"/>
      <c r="I88" s="139"/>
      <c r="J88" s="139"/>
      <c r="K88" s="139"/>
      <c r="L88" s="139"/>
      <c r="M88" s="140"/>
      <c r="N88" s="226"/>
      <c r="O88" s="223"/>
      <c r="P88" s="47"/>
      <c r="Q88" s="141"/>
      <c r="R88" s="134"/>
    </row>
    <row r="89" spans="1:21">
      <c r="A89" s="91"/>
      <c r="B89" s="142" t="s">
        <v>117</v>
      </c>
      <c r="C89" s="139"/>
      <c r="D89" s="183"/>
      <c r="E89" s="139"/>
      <c r="F89" s="139"/>
      <c r="G89" s="139"/>
      <c r="H89" s="139"/>
      <c r="I89" s="139"/>
      <c r="J89" s="139"/>
      <c r="K89" s="139"/>
      <c r="L89" s="139"/>
      <c r="M89" s="140"/>
      <c r="N89" s="226"/>
      <c r="O89" s="223"/>
      <c r="P89" s="47"/>
      <c r="Q89" s="141"/>
      <c r="R89" s="134"/>
    </row>
    <row r="90" spans="1:21">
      <c r="A90" s="91"/>
      <c r="B90" s="142" t="s">
        <v>118</v>
      </c>
      <c r="C90" s="139"/>
      <c r="D90" s="183"/>
      <c r="E90" s="139"/>
      <c r="F90" s="139"/>
      <c r="G90" s="139"/>
      <c r="H90" s="139"/>
      <c r="I90" s="139"/>
      <c r="J90" s="139"/>
      <c r="K90" s="139"/>
      <c r="L90" s="139"/>
      <c r="M90" s="140"/>
      <c r="N90" s="226"/>
      <c r="O90" s="223"/>
      <c r="P90" s="47"/>
      <c r="Q90" s="141"/>
      <c r="R90" s="134"/>
    </row>
    <row r="91" spans="1:21">
      <c r="A91" s="150"/>
      <c r="B91" s="143" t="s">
        <v>69</v>
      </c>
      <c r="C91" s="145">
        <v>0</v>
      </c>
      <c r="D91" s="186">
        <v>0</v>
      </c>
      <c r="E91" s="145">
        <v>0</v>
      </c>
      <c r="F91" s="145">
        <v>0</v>
      </c>
      <c r="G91" s="145">
        <v>0</v>
      </c>
      <c r="H91" s="145">
        <v>0</v>
      </c>
      <c r="I91" s="145">
        <v>0</v>
      </c>
      <c r="J91" s="145">
        <v>0</v>
      </c>
      <c r="K91" s="145">
        <v>0</v>
      </c>
      <c r="L91" s="145">
        <v>0</v>
      </c>
      <c r="M91" s="146">
        <v>0</v>
      </c>
      <c r="N91" s="227">
        <f>SUM(C91:M91)</f>
        <v>0</v>
      </c>
      <c r="O91" s="225">
        <f>VLOOKUP($B91,'1. Establishment (WTE)'!$B:$N,13,FALSE)</f>
        <v>16.8</v>
      </c>
      <c r="P91" s="33">
        <f t="shared" ref="P91" si="50">N91/O91</f>
        <v>0</v>
      </c>
      <c r="Q91" s="241">
        <v>0</v>
      </c>
      <c r="R91" s="45">
        <f t="shared" ref="R91" si="51">Q91/O91</f>
        <v>0</v>
      </c>
    </row>
    <row r="92" spans="1:21">
      <c r="A92" s="66" t="s">
        <v>125</v>
      </c>
      <c r="B92" s="67"/>
      <c r="C92" s="200">
        <f>AVERAGE(C82:C91)</f>
        <v>0</v>
      </c>
      <c r="D92" s="200">
        <f t="shared" ref="D92:L92" si="52">AVERAGE(D82:D91)</f>
        <v>0</v>
      </c>
      <c r="E92" s="200">
        <f t="shared" si="52"/>
        <v>0</v>
      </c>
      <c r="F92" s="200">
        <f t="shared" si="52"/>
        <v>0.66666666666666663</v>
      </c>
      <c r="G92" s="200">
        <f t="shared" si="52"/>
        <v>0</v>
      </c>
      <c r="H92" s="200">
        <f t="shared" si="52"/>
        <v>0.5</v>
      </c>
      <c r="I92" s="200">
        <f t="shared" si="52"/>
        <v>0</v>
      </c>
      <c r="J92" s="200">
        <f t="shared" si="52"/>
        <v>0</v>
      </c>
      <c r="K92" s="200">
        <f t="shared" si="52"/>
        <v>0</v>
      </c>
      <c r="L92" s="200">
        <f t="shared" si="52"/>
        <v>0</v>
      </c>
      <c r="M92" s="200">
        <f>AVERAGE(M82:M91)</f>
        <v>0</v>
      </c>
      <c r="N92" s="228">
        <f>AVERAGE(N82:N91)</f>
        <v>1.1666666666666667</v>
      </c>
      <c r="O92" s="96">
        <f>AVERAGE(O82:O91)</f>
        <v>11.766666666666666</v>
      </c>
      <c r="P92" s="97">
        <f>N92/O92</f>
        <v>9.9150141643059506E-2</v>
      </c>
      <c r="Q92" s="247">
        <f>AVERAGE(Q82:Q91)</f>
        <v>0.83333333333333337</v>
      </c>
      <c r="R92" s="99">
        <f>Q92/O92</f>
        <v>7.0821529745042508E-2</v>
      </c>
      <c r="T92" s="42"/>
      <c r="U92" s="42"/>
    </row>
    <row r="95" spans="1:21">
      <c r="N95" s="3"/>
    </row>
  </sheetData>
  <sortState xmlns:xlrd2="http://schemas.microsoft.com/office/spreadsheetml/2017/richdata2" ref="B25:R65">
    <sortCondition ref="B25:B65"/>
  </sortState>
  <printOptions gridLines="1"/>
  <pageMargins left="0.25" right="0.25" top="0.75" bottom="0.75" header="0.3" footer="0.3"/>
  <pageSetup paperSize="9" scale="66"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2A29B-0AD7-234E-842A-8FD242FDB4B0}">
  <sheetPr>
    <pageSetUpPr fitToPage="1"/>
  </sheetPr>
  <dimension ref="A1:N92"/>
  <sheetViews>
    <sheetView zoomScale="90" zoomScaleNormal="90" workbookViewId="0"/>
  </sheetViews>
  <sheetFormatPr baseColWidth="10" defaultColWidth="8.83203125" defaultRowHeight="15"/>
  <cols>
    <col min="1" max="1" width="13.5" style="19" customWidth="1"/>
    <col min="2" max="2" width="56" style="19" bestFit="1" customWidth="1"/>
    <col min="3" max="13" width="6.6640625" style="19" customWidth="1"/>
    <col min="14" max="14" width="7.5" style="19" bestFit="1" customWidth="1"/>
    <col min="15" max="16384" width="8.83203125" style="19"/>
  </cols>
  <sheetData>
    <row r="1" spans="1:14" ht="26">
      <c r="A1" s="17" t="s">
        <v>106</v>
      </c>
      <c r="B1" s="6"/>
      <c r="C1" s="6"/>
      <c r="D1" s="6"/>
      <c r="E1" s="6"/>
      <c r="F1" s="6"/>
      <c r="G1" s="6"/>
      <c r="H1" s="6"/>
      <c r="I1" s="6"/>
      <c r="J1" s="6"/>
      <c r="K1" s="6"/>
      <c r="L1" s="6"/>
      <c r="M1" s="6"/>
      <c r="N1" s="6"/>
    </row>
    <row r="2" spans="1:14" ht="19">
      <c r="A2" s="10" t="s">
        <v>137</v>
      </c>
      <c r="B2" s="6"/>
      <c r="C2" s="24" t="s">
        <v>119</v>
      </c>
      <c r="D2" s="25"/>
      <c r="E2" s="24"/>
      <c r="F2" s="24"/>
      <c r="G2" s="24"/>
      <c r="H2" s="24"/>
      <c r="I2" s="24"/>
      <c r="J2" s="24"/>
      <c r="K2" s="24"/>
      <c r="L2" s="24"/>
      <c r="M2" s="24"/>
      <c r="N2" s="26"/>
    </row>
    <row r="3" spans="1:14" s="9" customFormat="1" ht="32.25" customHeight="1">
      <c r="A3" s="9" t="s">
        <v>2</v>
      </c>
      <c r="B3" s="9" t="s">
        <v>100</v>
      </c>
      <c r="C3" s="11">
        <v>3</v>
      </c>
      <c r="D3" s="11">
        <v>4</v>
      </c>
      <c r="E3" s="11">
        <v>5</v>
      </c>
      <c r="F3" s="11">
        <v>6</v>
      </c>
      <c r="G3" s="11">
        <v>7</v>
      </c>
      <c r="H3" s="11" t="s">
        <v>3</v>
      </c>
      <c r="I3" s="11" t="s">
        <v>4</v>
      </c>
      <c r="J3" s="11" t="s">
        <v>5</v>
      </c>
      <c r="K3" s="11" t="s">
        <v>37</v>
      </c>
      <c r="L3" s="11">
        <v>9</v>
      </c>
      <c r="M3" s="11" t="s">
        <v>6</v>
      </c>
      <c r="N3" s="20" t="s">
        <v>127</v>
      </c>
    </row>
    <row r="4" spans="1:14">
      <c r="A4" s="82" t="s">
        <v>7</v>
      </c>
      <c r="B4" s="78" t="s">
        <v>17</v>
      </c>
      <c r="C4" s="126">
        <v>0</v>
      </c>
      <c r="D4" s="126">
        <v>0</v>
      </c>
      <c r="E4" s="126">
        <v>5</v>
      </c>
      <c r="F4" s="126">
        <v>11.2</v>
      </c>
      <c r="G4" s="126">
        <v>13.69</v>
      </c>
      <c r="H4" s="126">
        <v>1</v>
      </c>
      <c r="I4" s="126">
        <v>3</v>
      </c>
      <c r="J4" s="126">
        <v>0</v>
      </c>
      <c r="K4" s="126">
        <v>0</v>
      </c>
      <c r="L4" s="126">
        <v>0</v>
      </c>
      <c r="M4" s="123">
        <v>0</v>
      </c>
      <c r="N4" s="75">
        <f t="shared" ref="N4:N25" si="0">SUM(C4:M4)</f>
        <v>33.89</v>
      </c>
    </row>
    <row r="5" spans="1:14">
      <c r="A5" s="83"/>
      <c r="B5" s="74" t="s">
        <v>18</v>
      </c>
      <c r="C5" s="127">
        <v>0</v>
      </c>
      <c r="D5" s="127">
        <v>0</v>
      </c>
      <c r="E5" s="127">
        <v>14.2</v>
      </c>
      <c r="F5" s="127">
        <v>23.2</v>
      </c>
      <c r="G5" s="127">
        <v>25.45</v>
      </c>
      <c r="H5" s="127">
        <v>6</v>
      </c>
      <c r="I5" s="127">
        <v>0.9</v>
      </c>
      <c r="J5" s="127">
        <v>1</v>
      </c>
      <c r="K5" s="127">
        <v>0</v>
      </c>
      <c r="L5" s="127">
        <v>0</v>
      </c>
      <c r="M5" s="34">
        <v>0</v>
      </c>
      <c r="N5" s="76">
        <f t="shared" si="0"/>
        <v>70.75</v>
      </c>
    </row>
    <row r="6" spans="1:14">
      <c r="A6" s="83"/>
      <c r="B6" s="74" t="s">
        <v>25</v>
      </c>
      <c r="C6" s="127">
        <v>0</v>
      </c>
      <c r="D6" s="127">
        <v>0</v>
      </c>
      <c r="E6" s="127">
        <v>6.4</v>
      </c>
      <c r="F6" s="127">
        <v>11</v>
      </c>
      <c r="G6" s="127">
        <v>11.3</v>
      </c>
      <c r="H6" s="127">
        <v>1.91</v>
      </c>
      <c r="I6" s="127">
        <v>0</v>
      </c>
      <c r="J6" s="127">
        <v>0.8</v>
      </c>
      <c r="K6" s="127">
        <v>0</v>
      </c>
      <c r="L6" s="127">
        <v>0</v>
      </c>
      <c r="M6" s="34">
        <v>0</v>
      </c>
      <c r="N6" s="192">
        <f t="shared" si="0"/>
        <v>31.41</v>
      </c>
    </row>
    <row r="7" spans="1:14">
      <c r="A7" s="83"/>
      <c r="B7" s="74" t="s">
        <v>66</v>
      </c>
      <c r="C7" s="127">
        <v>0</v>
      </c>
      <c r="D7" s="127">
        <v>0</v>
      </c>
      <c r="E7" s="127">
        <v>8</v>
      </c>
      <c r="F7" s="127">
        <v>20.74</v>
      </c>
      <c r="G7" s="127">
        <v>16.940000000000001</v>
      </c>
      <c r="H7" s="127">
        <v>2</v>
      </c>
      <c r="I7" s="127">
        <v>1</v>
      </c>
      <c r="J7" s="127">
        <v>0</v>
      </c>
      <c r="K7" s="127">
        <v>0</v>
      </c>
      <c r="L7" s="127">
        <v>0</v>
      </c>
      <c r="M7" s="34">
        <v>0</v>
      </c>
      <c r="N7" s="76">
        <f t="shared" si="0"/>
        <v>48.68</v>
      </c>
    </row>
    <row r="8" spans="1:14">
      <c r="A8" s="83"/>
      <c r="B8" s="79" t="s">
        <v>28</v>
      </c>
      <c r="C8" s="128">
        <v>0</v>
      </c>
      <c r="D8" s="128">
        <v>0</v>
      </c>
      <c r="E8" s="128">
        <v>6</v>
      </c>
      <c r="F8" s="128">
        <v>17.43</v>
      </c>
      <c r="G8" s="128">
        <v>8.8000000000000007</v>
      </c>
      <c r="H8" s="128">
        <v>2</v>
      </c>
      <c r="I8" s="128">
        <v>1</v>
      </c>
      <c r="J8" s="128">
        <v>0</v>
      </c>
      <c r="K8" s="128">
        <v>0</v>
      </c>
      <c r="L8" s="128">
        <v>0</v>
      </c>
      <c r="M8" s="191">
        <v>0</v>
      </c>
      <c r="N8" s="77">
        <f t="shared" si="0"/>
        <v>35.230000000000004</v>
      </c>
    </row>
    <row r="9" spans="1:14" s="8" customFormat="1">
      <c r="A9" s="83"/>
      <c r="B9" s="80" t="s">
        <v>82</v>
      </c>
      <c r="C9" s="88">
        <f>SUM(C4:C8)</f>
        <v>0</v>
      </c>
      <c r="D9" s="88">
        <f t="shared" ref="D9:M9" si="1">SUM(D4:D8)</f>
        <v>0</v>
      </c>
      <c r="E9" s="88">
        <f t="shared" si="1"/>
        <v>39.6</v>
      </c>
      <c r="F9" s="88">
        <f t="shared" si="1"/>
        <v>83.57</v>
      </c>
      <c r="G9" s="88">
        <f t="shared" si="1"/>
        <v>76.179999999999993</v>
      </c>
      <c r="H9" s="88">
        <f t="shared" si="1"/>
        <v>12.91</v>
      </c>
      <c r="I9" s="88">
        <f t="shared" si="1"/>
        <v>5.9</v>
      </c>
      <c r="J9" s="88">
        <f t="shared" si="1"/>
        <v>1.8</v>
      </c>
      <c r="K9" s="88">
        <f t="shared" si="1"/>
        <v>0</v>
      </c>
      <c r="L9" s="88">
        <f t="shared" si="1"/>
        <v>0</v>
      </c>
      <c r="M9" s="88">
        <f t="shared" si="1"/>
        <v>0</v>
      </c>
      <c r="N9" s="89">
        <f t="shared" si="0"/>
        <v>219.95999999999998</v>
      </c>
    </row>
    <row r="10" spans="1:14">
      <c r="A10" s="83"/>
      <c r="B10" s="74" t="s">
        <v>9</v>
      </c>
      <c r="C10" s="12">
        <v>0</v>
      </c>
      <c r="D10" s="12">
        <v>0.6</v>
      </c>
      <c r="E10" s="12">
        <v>13</v>
      </c>
      <c r="F10" s="12">
        <v>16.8</v>
      </c>
      <c r="G10" s="12">
        <v>15.2</v>
      </c>
      <c r="H10" s="12">
        <v>8.5</v>
      </c>
      <c r="I10" s="12">
        <v>2</v>
      </c>
      <c r="J10" s="12">
        <v>0</v>
      </c>
      <c r="K10" s="12">
        <v>0</v>
      </c>
      <c r="L10" s="12">
        <v>0</v>
      </c>
      <c r="M10" s="12">
        <v>0</v>
      </c>
      <c r="N10" s="36">
        <f t="shared" si="0"/>
        <v>56.099999999999994</v>
      </c>
    </row>
    <row r="11" spans="1:14">
      <c r="A11" s="83"/>
      <c r="B11" s="74" t="s">
        <v>67</v>
      </c>
      <c r="C11" s="12">
        <v>0</v>
      </c>
      <c r="D11" s="12">
        <v>0.86</v>
      </c>
      <c r="E11" s="12">
        <v>4.75</v>
      </c>
      <c r="F11" s="12">
        <v>19.260000000000002</v>
      </c>
      <c r="G11" s="12">
        <v>5.71</v>
      </c>
      <c r="H11" s="12">
        <v>2.93</v>
      </c>
      <c r="I11" s="12">
        <v>1</v>
      </c>
      <c r="J11" s="12">
        <v>0</v>
      </c>
      <c r="K11" s="12">
        <v>0</v>
      </c>
      <c r="L11" s="12">
        <v>0</v>
      </c>
      <c r="M11" s="12">
        <v>0</v>
      </c>
      <c r="N11" s="36">
        <f t="shared" si="0"/>
        <v>34.510000000000005</v>
      </c>
    </row>
    <row r="12" spans="1:14">
      <c r="A12" s="83"/>
      <c r="B12" s="74" t="s">
        <v>68</v>
      </c>
      <c r="C12" s="12">
        <v>0</v>
      </c>
      <c r="D12" s="12">
        <v>1</v>
      </c>
      <c r="E12" s="12">
        <v>6.8</v>
      </c>
      <c r="F12" s="12">
        <v>10.54</v>
      </c>
      <c r="G12" s="12">
        <v>7.45</v>
      </c>
      <c r="H12" s="12">
        <v>1.55</v>
      </c>
      <c r="I12" s="12">
        <v>1</v>
      </c>
      <c r="J12" s="12">
        <v>0</v>
      </c>
      <c r="K12" s="12">
        <v>0</v>
      </c>
      <c r="L12" s="12">
        <v>0</v>
      </c>
      <c r="M12" s="12">
        <v>0</v>
      </c>
      <c r="N12" s="36">
        <f t="shared" si="0"/>
        <v>28.34</v>
      </c>
    </row>
    <row r="13" spans="1:14">
      <c r="A13" s="83"/>
      <c r="B13" s="74" t="s">
        <v>15</v>
      </c>
      <c r="C13" s="12">
        <v>0</v>
      </c>
      <c r="D13" s="12">
        <v>0</v>
      </c>
      <c r="E13" s="12">
        <v>11.35</v>
      </c>
      <c r="F13" s="12">
        <v>43.9</v>
      </c>
      <c r="G13" s="12">
        <v>18.190000000000001</v>
      </c>
      <c r="H13" s="12">
        <v>2.8</v>
      </c>
      <c r="I13" s="12">
        <v>2</v>
      </c>
      <c r="J13" s="12">
        <v>0</v>
      </c>
      <c r="K13" s="12">
        <v>0</v>
      </c>
      <c r="L13" s="12">
        <v>0</v>
      </c>
      <c r="M13" s="12">
        <v>0</v>
      </c>
      <c r="N13" s="36">
        <f t="shared" si="0"/>
        <v>78.239999999999995</v>
      </c>
    </row>
    <row r="14" spans="1:14">
      <c r="A14" s="83"/>
      <c r="B14" s="74" t="s">
        <v>64</v>
      </c>
      <c r="C14" s="12">
        <v>0</v>
      </c>
      <c r="D14" s="12">
        <v>1</v>
      </c>
      <c r="E14" s="12">
        <v>5.46</v>
      </c>
      <c r="F14" s="12">
        <v>5.6</v>
      </c>
      <c r="G14" s="12">
        <v>7.2</v>
      </c>
      <c r="H14" s="12">
        <v>2</v>
      </c>
      <c r="I14" s="12">
        <v>1</v>
      </c>
      <c r="J14" s="12">
        <v>0</v>
      </c>
      <c r="K14" s="12">
        <v>0</v>
      </c>
      <c r="L14" s="12">
        <v>0</v>
      </c>
      <c r="M14" s="12">
        <v>0</v>
      </c>
      <c r="N14" s="36">
        <f t="shared" si="0"/>
        <v>22.259999999999998</v>
      </c>
    </row>
    <row r="15" spans="1:14">
      <c r="A15" s="83"/>
      <c r="B15" s="74" t="s">
        <v>24</v>
      </c>
      <c r="C15" s="12">
        <v>0</v>
      </c>
      <c r="D15" s="12">
        <v>3</v>
      </c>
      <c r="E15" s="12">
        <v>7.6</v>
      </c>
      <c r="F15" s="12">
        <v>9.4</v>
      </c>
      <c r="G15" s="12">
        <v>10.67</v>
      </c>
      <c r="H15" s="12">
        <v>4.17</v>
      </c>
      <c r="I15" s="12">
        <v>0</v>
      </c>
      <c r="J15" s="12">
        <v>1</v>
      </c>
      <c r="K15" s="12">
        <v>0</v>
      </c>
      <c r="L15" s="12">
        <v>0</v>
      </c>
      <c r="M15" s="12">
        <v>0</v>
      </c>
      <c r="N15" s="36">
        <f t="shared" si="0"/>
        <v>35.840000000000003</v>
      </c>
    </row>
    <row r="16" spans="1:14" s="8" customFormat="1">
      <c r="A16" s="83"/>
      <c r="B16" s="80" t="s">
        <v>83</v>
      </c>
      <c r="C16" s="88">
        <f>SUM(C10:C15)</f>
        <v>0</v>
      </c>
      <c r="D16" s="88">
        <f t="shared" ref="D16:M16" si="2">SUM(D10:D15)</f>
        <v>6.46</v>
      </c>
      <c r="E16" s="88">
        <f t="shared" si="2"/>
        <v>48.96</v>
      </c>
      <c r="F16" s="88">
        <f t="shared" si="2"/>
        <v>105.5</v>
      </c>
      <c r="G16" s="88">
        <f t="shared" si="2"/>
        <v>64.42</v>
      </c>
      <c r="H16" s="88">
        <f t="shared" si="2"/>
        <v>21.950000000000003</v>
      </c>
      <c r="I16" s="88">
        <f t="shared" si="2"/>
        <v>7</v>
      </c>
      <c r="J16" s="88">
        <f t="shared" si="2"/>
        <v>1</v>
      </c>
      <c r="K16" s="88">
        <f t="shared" si="2"/>
        <v>0</v>
      </c>
      <c r="L16" s="88">
        <f t="shared" si="2"/>
        <v>0</v>
      </c>
      <c r="M16" s="88">
        <f t="shared" si="2"/>
        <v>0</v>
      </c>
      <c r="N16" s="89">
        <f t="shared" si="0"/>
        <v>255.29000000000002</v>
      </c>
    </row>
    <row r="17" spans="1:14">
      <c r="A17" s="83"/>
      <c r="B17" s="74" t="s">
        <v>72</v>
      </c>
      <c r="C17" s="12">
        <v>4</v>
      </c>
      <c r="D17" s="12">
        <v>0</v>
      </c>
      <c r="E17" s="12">
        <v>13.12</v>
      </c>
      <c r="F17" s="12">
        <v>19</v>
      </c>
      <c r="G17" s="12">
        <v>14</v>
      </c>
      <c r="H17" s="12">
        <v>2</v>
      </c>
      <c r="I17" s="12">
        <v>2</v>
      </c>
      <c r="J17" s="12">
        <v>0</v>
      </c>
      <c r="K17" s="12">
        <v>0</v>
      </c>
      <c r="L17" s="12">
        <v>0</v>
      </c>
      <c r="M17" s="12">
        <v>0</v>
      </c>
      <c r="N17" s="36">
        <f t="shared" si="0"/>
        <v>54.12</v>
      </c>
    </row>
    <row r="18" spans="1:14">
      <c r="A18" s="83"/>
      <c r="B18" s="74" t="s">
        <v>22</v>
      </c>
      <c r="C18" s="12">
        <v>0</v>
      </c>
      <c r="D18" s="12">
        <v>0</v>
      </c>
      <c r="E18" s="12">
        <v>25.6</v>
      </c>
      <c r="F18" s="12">
        <v>55.7</v>
      </c>
      <c r="G18" s="12">
        <v>18.47</v>
      </c>
      <c r="H18" s="12">
        <v>4</v>
      </c>
      <c r="I18" s="12">
        <v>2</v>
      </c>
      <c r="J18" s="12">
        <v>0</v>
      </c>
      <c r="K18" s="12">
        <v>0</v>
      </c>
      <c r="L18" s="12">
        <v>0</v>
      </c>
      <c r="M18" s="12">
        <v>0</v>
      </c>
      <c r="N18" s="36">
        <f t="shared" si="0"/>
        <v>105.77000000000001</v>
      </c>
    </row>
    <row r="19" spans="1:14">
      <c r="A19" s="83"/>
      <c r="B19" s="74" t="s">
        <v>65</v>
      </c>
      <c r="C19" s="12">
        <v>3</v>
      </c>
      <c r="D19" s="12">
        <v>0</v>
      </c>
      <c r="E19" s="12">
        <v>37.450000000000003</v>
      </c>
      <c r="F19" s="12">
        <v>46.58</v>
      </c>
      <c r="G19" s="12">
        <v>17.670000000000002</v>
      </c>
      <c r="H19" s="12">
        <v>5.5</v>
      </c>
      <c r="I19" s="12">
        <v>1</v>
      </c>
      <c r="J19" s="12">
        <v>1</v>
      </c>
      <c r="K19" s="12">
        <v>0</v>
      </c>
      <c r="L19" s="12">
        <v>0</v>
      </c>
      <c r="M19" s="12">
        <v>0</v>
      </c>
      <c r="N19" s="36">
        <f t="shared" si="0"/>
        <v>112.2</v>
      </c>
    </row>
    <row r="20" spans="1:14" s="8" customFormat="1">
      <c r="A20" s="83"/>
      <c r="B20" s="80" t="s">
        <v>84</v>
      </c>
      <c r="C20" s="88">
        <f>SUM(C17:C19)</f>
        <v>7</v>
      </c>
      <c r="D20" s="88">
        <f t="shared" ref="D20:M20" si="3">SUM(D17:D19)</f>
        <v>0</v>
      </c>
      <c r="E20" s="88">
        <f t="shared" si="3"/>
        <v>76.17</v>
      </c>
      <c r="F20" s="88">
        <f t="shared" si="3"/>
        <v>121.28</v>
      </c>
      <c r="G20" s="88">
        <f t="shared" si="3"/>
        <v>50.14</v>
      </c>
      <c r="H20" s="88">
        <f t="shared" si="3"/>
        <v>11.5</v>
      </c>
      <c r="I20" s="88">
        <f t="shared" si="3"/>
        <v>5</v>
      </c>
      <c r="J20" s="88">
        <f t="shared" si="3"/>
        <v>1</v>
      </c>
      <c r="K20" s="88">
        <f t="shared" si="3"/>
        <v>0</v>
      </c>
      <c r="L20" s="88">
        <f t="shared" si="3"/>
        <v>0</v>
      </c>
      <c r="M20" s="88">
        <f t="shared" si="3"/>
        <v>0</v>
      </c>
      <c r="N20" s="89">
        <f t="shared" si="0"/>
        <v>272.08999999999997</v>
      </c>
    </row>
    <row r="21" spans="1:14">
      <c r="A21" s="83"/>
      <c r="B21" s="74" t="s">
        <v>13</v>
      </c>
      <c r="C21" s="12">
        <v>0</v>
      </c>
      <c r="D21" s="12">
        <v>0</v>
      </c>
      <c r="E21" s="12">
        <v>19.8</v>
      </c>
      <c r="F21" s="12">
        <v>28.44</v>
      </c>
      <c r="G21" s="12">
        <v>16.75</v>
      </c>
      <c r="H21" s="12">
        <v>7</v>
      </c>
      <c r="I21" s="12">
        <v>3</v>
      </c>
      <c r="J21" s="12">
        <v>0</v>
      </c>
      <c r="K21" s="12">
        <v>0</v>
      </c>
      <c r="L21" s="12">
        <v>0</v>
      </c>
      <c r="M21" s="12">
        <v>0</v>
      </c>
      <c r="N21" s="36">
        <f t="shared" si="0"/>
        <v>74.990000000000009</v>
      </c>
    </row>
    <row r="22" spans="1:14">
      <c r="A22" s="83"/>
      <c r="B22" s="74" t="s">
        <v>58</v>
      </c>
      <c r="C22" s="63"/>
      <c r="D22" s="63"/>
      <c r="E22" s="63"/>
      <c r="F22" s="63"/>
      <c r="G22" s="63"/>
      <c r="H22" s="63"/>
      <c r="I22" s="63"/>
      <c r="J22" s="63"/>
      <c r="K22" s="63"/>
      <c r="L22" s="63"/>
      <c r="M22" s="63"/>
      <c r="N22" s="37"/>
    </row>
    <row r="23" spans="1:14">
      <c r="A23" s="83"/>
      <c r="B23" s="74" t="s">
        <v>59</v>
      </c>
      <c r="C23" s="12">
        <v>15.4</v>
      </c>
      <c r="D23" s="12">
        <v>5</v>
      </c>
      <c r="E23" s="12">
        <v>32.9</v>
      </c>
      <c r="F23" s="12">
        <v>41.51</v>
      </c>
      <c r="G23" s="12">
        <v>27.9</v>
      </c>
      <c r="H23" s="12">
        <v>12</v>
      </c>
      <c r="I23" s="12">
        <v>7</v>
      </c>
      <c r="J23" s="12">
        <v>1</v>
      </c>
      <c r="K23" s="12">
        <v>1</v>
      </c>
      <c r="L23" s="12">
        <v>0</v>
      </c>
      <c r="M23" s="12">
        <v>0</v>
      </c>
      <c r="N23" s="36">
        <f t="shared" si="0"/>
        <v>143.71</v>
      </c>
    </row>
    <row r="24" spans="1:14" s="8" customFormat="1">
      <c r="A24" s="83"/>
      <c r="B24" s="80" t="s">
        <v>85</v>
      </c>
      <c r="C24" s="88"/>
      <c r="D24" s="88"/>
      <c r="E24" s="88"/>
      <c r="F24" s="88"/>
      <c r="G24" s="88"/>
      <c r="H24" s="88"/>
      <c r="I24" s="88"/>
      <c r="J24" s="88"/>
      <c r="K24" s="88"/>
      <c r="L24" s="88"/>
      <c r="M24" s="88"/>
      <c r="N24" s="89"/>
    </row>
    <row r="25" spans="1:14">
      <c r="A25" s="83"/>
      <c r="B25" s="74" t="s">
        <v>48</v>
      </c>
      <c r="C25" s="127">
        <v>1</v>
      </c>
      <c r="D25" s="127">
        <v>1</v>
      </c>
      <c r="E25" s="127">
        <v>3.6</v>
      </c>
      <c r="F25" s="127">
        <v>5</v>
      </c>
      <c r="G25" s="127">
        <v>8.1</v>
      </c>
      <c r="H25" s="127">
        <v>2</v>
      </c>
      <c r="I25" s="127">
        <v>1</v>
      </c>
      <c r="J25" s="127">
        <v>0</v>
      </c>
      <c r="K25" s="127">
        <v>0</v>
      </c>
      <c r="L25" s="127">
        <v>0</v>
      </c>
      <c r="M25" s="34">
        <v>0</v>
      </c>
      <c r="N25" s="36">
        <f t="shared" si="0"/>
        <v>21.7</v>
      </c>
    </row>
    <row r="26" spans="1:14">
      <c r="A26" s="83"/>
      <c r="B26" s="74" t="s">
        <v>45</v>
      </c>
      <c r="C26" s="12">
        <v>0</v>
      </c>
      <c r="D26" s="12">
        <v>0</v>
      </c>
      <c r="E26" s="12">
        <v>7</v>
      </c>
      <c r="F26" s="12">
        <v>10.1</v>
      </c>
      <c r="G26" s="12">
        <v>19.75</v>
      </c>
      <c r="H26" s="12">
        <v>5.31</v>
      </c>
      <c r="I26" s="12">
        <v>0</v>
      </c>
      <c r="J26" s="12">
        <v>1</v>
      </c>
      <c r="K26" s="12">
        <v>0</v>
      </c>
      <c r="L26" s="12">
        <v>0</v>
      </c>
      <c r="M26" s="12">
        <v>0</v>
      </c>
      <c r="N26" s="36">
        <f t="shared" ref="N26:N49" si="4">SUM(C26:M26)</f>
        <v>43.160000000000004</v>
      </c>
    </row>
    <row r="27" spans="1:14">
      <c r="A27" s="83"/>
      <c r="B27" s="74" t="s">
        <v>10</v>
      </c>
      <c r="C27" s="12">
        <v>6.6</v>
      </c>
      <c r="D27" s="12">
        <v>2</v>
      </c>
      <c r="E27" s="12">
        <v>16.5</v>
      </c>
      <c r="F27" s="12">
        <v>19</v>
      </c>
      <c r="G27" s="12">
        <v>13.7</v>
      </c>
      <c r="H27" s="12">
        <v>6.5</v>
      </c>
      <c r="I27" s="12">
        <v>1</v>
      </c>
      <c r="J27" s="12">
        <v>1</v>
      </c>
      <c r="K27" s="12">
        <v>0</v>
      </c>
      <c r="L27" s="12">
        <v>0</v>
      </c>
      <c r="M27" s="12">
        <v>0</v>
      </c>
      <c r="N27" s="130">
        <f t="shared" si="4"/>
        <v>66.3</v>
      </c>
    </row>
    <row r="28" spans="1:14">
      <c r="A28" s="83"/>
      <c r="B28" s="74" t="s">
        <v>16</v>
      </c>
      <c r="C28" s="12">
        <v>0</v>
      </c>
      <c r="D28" s="12">
        <v>0</v>
      </c>
      <c r="E28" s="12">
        <v>8</v>
      </c>
      <c r="F28" s="12">
        <v>6</v>
      </c>
      <c r="G28" s="12">
        <v>7.9</v>
      </c>
      <c r="H28" s="12">
        <v>5</v>
      </c>
      <c r="I28" s="12">
        <v>1</v>
      </c>
      <c r="J28" s="12">
        <v>0</v>
      </c>
      <c r="K28" s="12">
        <v>0</v>
      </c>
      <c r="L28" s="12">
        <v>0</v>
      </c>
      <c r="M28" s="12">
        <v>0</v>
      </c>
      <c r="N28" s="130">
        <f t="shared" si="4"/>
        <v>27.9</v>
      </c>
    </row>
    <row r="29" spans="1:14">
      <c r="A29" s="83"/>
      <c r="B29" s="74" t="s">
        <v>49</v>
      </c>
      <c r="C29" s="12">
        <v>0</v>
      </c>
      <c r="D29" s="12">
        <v>0</v>
      </c>
      <c r="E29" s="12">
        <v>2</v>
      </c>
      <c r="F29" s="12">
        <v>4</v>
      </c>
      <c r="G29" s="12">
        <v>7</v>
      </c>
      <c r="H29" s="12">
        <v>3.6</v>
      </c>
      <c r="I29" s="12">
        <v>1</v>
      </c>
      <c r="J29" s="12">
        <v>0</v>
      </c>
      <c r="K29" s="12">
        <v>0</v>
      </c>
      <c r="L29" s="12">
        <v>0</v>
      </c>
      <c r="M29" s="12">
        <v>0</v>
      </c>
      <c r="N29" s="36">
        <f t="shared" si="4"/>
        <v>17.600000000000001</v>
      </c>
    </row>
    <row r="30" spans="1:14">
      <c r="A30" s="83"/>
      <c r="B30" s="74" t="s">
        <v>26</v>
      </c>
      <c r="C30" s="12">
        <v>0</v>
      </c>
      <c r="D30" s="12">
        <v>0</v>
      </c>
      <c r="E30" s="12">
        <v>11.6</v>
      </c>
      <c r="F30" s="12">
        <v>22.6</v>
      </c>
      <c r="G30" s="12">
        <v>26.6</v>
      </c>
      <c r="H30" s="12">
        <v>22</v>
      </c>
      <c r="I30" s="12">
        <v>4.91</v>
      </c>
      <c r="J30" s="12">
        <v>4</v>
      </c>
      <c r="K30" s="12">
        <v>0</v>
      </c>
      <c r="L30" s="12">
        <v>0</v>
      </c>
      <c r="M30" s="12">
        <v>0</v>
      </c>
      <c r="N30" s="36">
        <f t="shared" si="4"/>
        <v>91.710000000000008</v>
      </c>
    </row>
    <row r="31" spans="1:14" s="8" customFormat="1">
      <c r="A31" s="83"/>
      <c r="B31" s="80" t="s">
        <v>86</v>
      </c>
      <c r="C31" s="88">
        <f>SUM(C25:C30)</f>
        <v>7.6</v>
      </c>
      <c r="D31" s="88">
        <f t="shared" ref="D31:M31" si="5">SUM(D25:D30)</f>
        <v>3</v>
      </c>
      <c r="E31" s="88">
        <f t="shared" si="5"/>
        <v>48.7</v>
      </c>
      <c r="F31" s="88">
        <f t="shared" si="5"/>
        <v>66.7</v>
      </c>
      <c r="G31" s="88">
        <f t="shared" si="5"/>
        <v>83.05</v>
      </c>
      <c r="H31" s="88">
        <f t="shared" si="5"/>
        <v>44.41</v>
      </c>
      <c r="I31" s="88">
        <f t="shared" si="5"/>
        <v>8.91</v>
      </c>
      <c r="J31" s="88">
        <f t="shared" si="5"/>
        <v>6</v>
      </c>
      <c r="K31" s="88">
        <f t="shared" si="5"/>
        <v>0</v>
      </c>
      <c r="L31" s="88">
        <f t="shared" si="5"/>
        <v>0</v>
      </c>
      <c r="M31" s="88">
        <f t="shared" si="5"/>
        <v>0</v>
      </c>
      <c r="N31" s="89">
        <f t="shared" si="4"/>
        <v>268.37</v>
      </c>
    </row>
    <row r="32" spans="1:14">
      <c r="A32" s="83"/>
      <c r="B32" s="74" t="s">
        <v>77</v>
      </c>
      <c r="C32" s="12">
        <v>0</v>
      </c>
      <c r="D32" s="12">
        <v>0</v>
      </c>
      <c r="E32" s="12">
        <v>2</v>
      </c>
      <c r="F32" s="12">
        <v>5.2</v>
      </c>
      <c r="G32" s="12">
        <v>4</v>
      </c>
      <c r="H32" s="12">
        <v>1</v>
      </c>
      <c r="I32" s="12">
        <v>1</v>
      </c>
      <c r="J32" s="12">
        <v>0</v>
      </c>
      <c r="K32" s="12">
        <v>0</v>
      </c>
      <c r="L32" s="12">
        <v>0</v>
      </c>
      <c r="M32" s="12">
        <v>0</v>
      </c>
      <c r="N32" s="130">
        <f t="shared" si="4"/>
        <v>13.2</v>
      </c>
    </row>
    <row r="33" spans="1:14">
      <c r="A33" s="83"/>
      <c r="B33" s="74" t="s">
        <v>23</v>
      </c>
      <c r="C33" s="12">
        <v>0</v>
      </c>
      <c r="D33" s="12">
        <v>0</v>
      </c>
      <c r="E33" s="12">
        <v>9.16</v>
      </c>
      <c r="F33" s="12">
        <v>31.23</v>
      </c>
      <c r="G33" s="12">
        <v>10</v>
      </c>
      <c r="H33" s="12">
        <v>3.91</v>
      </c>
      <c r="I33" s="12">
        <v>1</v>
      </c>
      <c r="J33" s="12">
        <v>0</v>
      </c>
      <c r="K33" s="12">
        <v>0</v>
      </c>
      <c r="L33" s="12">
        <v>0</v>
      </c>
      <c r="M33" s="12">
        <v>0</v>
      </c>
      <c r="N33" s="130">
        <f t="shared" si="4"/>
        <v>55.3</v>
      </c>
    </row>
    <row r="34" spans="1:14">
      <c r="A34" s="83"/>
      <c r="B34" s="74" t="s">
        <v>60</v>
      </c>
      <c r="C34" s="12">
        <v>1</v>
      </c>
      <c r="D34" s="12">
        <v>1</v>
      </c>
      <c r="E34" s="12">
        <v>16.21</v>
      </c>
      <c r="F34" s="12">
        <v>31.4</v>
      </c>
      <c r="G34" s="12">
        <v>12.6</v>
      </c>
      <c r="H34" s="12">
        <v>4.9000000000000004</v>
      </c>
      <c r="I34" s="12">
        <v>1</v>
      </c>
      <c r="J34" s="12">
        <v>0</v>
      </c>
      <c r="K34" s="12">
        <v>0</v>
      </c>
      <c r="L34" s="12">
        <v>0</v>
      </c>
      <c r="M34" s="12">
        <v>0</v>
      </c>
      <c r="N34" s="36">
        <f t="shared" si="4"/>
        <v>68.11</v>
      </c>
    </row>
    <row r="35" spans="1:14" s="8" customFormat="1">
      <c r="A35" s="83"/>
      <c r="B35" s="80" t="s">
        <v>87</v>
      </c>
      <c r="C35" s="88">
        <f>SUM(C32:C34)</f>
        <v>1</v>
      </c>
      <c r="D35" s="88">
        <f t="shared" ref="D35:M35" si="6">SUM(D32:D34)</f>
        <v>1</v>
      </c>
      <c r="E35" s="88">
        <f t="shared" si="6"/>
        <v>27.37</v>
      </c>
      <c r="F35" s="88">
        <f t="shared" si="6"/>
        <v>67.83</v>
      </c>
      <c r="G35" s="88">
        <f t="shared" si="6"/>
        <v>26.6</v>
      </c>
      <c r="H35" s="88">
        <f t="shared" si="6"/>
        <v>9.81</v>
      </c>
      <c r="I35" s="88">
        <f t="shared" si="6"/>
        <v>3</v>
      </c>
      <c r="J35" s="88">
        <f t="shared" si="6"/>
        <v>0</v>
      </c>
      <c r="K35" s="88">
        <f t="shared" si="6"/>
        <v>0</v>
      </c>
      <c r="L35" s="88">
        <f t="shared" si="6"/>
        <v>0</v>
      </c>
      <c r="M35" s="88">
        <f t="shared" si="6"/>
        <v>0</v>
      </c>
      <c r="N35" s="89">
        <f t="shared" si="4"/>
        <v>136.61000000000001</v>
      </c>
    </row>
    <row r="36" spans="1:14">
      <c r="A36" s="83"/>
      <c r="B36" s="74" t="s">
        <v>8</v>
      </c>
      <c r="C36" s="12">
        <v>4</v>
      </c>
      <c r="D36" s="12">
        <v>1.52</v>
      </c>
      <c r="E36" s="12">
        <v>11</v>
      </c>
      <c r="F36" s="12">
        <v>21.82</v>
      </c>
      <c r="G36" s="12">
        <v>13.88</v>
      </c>
      <c r="H36" s="12">
        <v>3.97</v>
      </c>
      <c r="I36" s="12">
        <v>2</v>
      </c>
      <c r="J36" s="12">
        <v>1</v>
      </c>
      <c r="K36" s="12">
        <v>0</v>
      </c>
      <c r="L36" s="12">
        <v>0</v>
      </c>
      <c r="M36" s="12">
        <v>0</v>
      </c>
      <c r="N36" s="36">
        <f t="shared" si="4"/>
        <v>59.190000000000005</v>
      </c>
    </row>
    <row r="37" spans="1:14">
      <c r="A37" s="83"/>
      <c r="B37" s="74" t="s">
        <v>12</v>
      </c>
      <c r="C37" s="12">
        <v>0</v>
      </c>
      <c r="D37" s="12">
        <v>2</v>
      </c>
      <c r="E37" s="12">
        <v>7.6</v>
      </c>
      <c r="F37" s="12">
        <v>13.43</v>
      </c>
      <c r="G37" s="12">
        <v>12.13</v>
      </c>
      <c r="H37" s="12">
        <v>6.06</v>
      </c>
      <c r="I37" s="12">
        <v>0</v>
      </c>
      <c r="J37" s="12">
        <v>1</v>
      </c>
      <c r="K37" s="12">
        <v>0</v>
      </c>
      <c r="L37" s="12">
        <v>0</v>
      </c>
      <c r="M37" s="12">
        <v>0</v>
      </c>
      <c r="N37" s="36">
        <f t="shared" si="4"/>
        <v>42.220000000000006</v>
      </c>
    </row>
    <row r="38" spans="1:14">
      <c r="A38" s="83"/>
      <c r="B38" s="74" t="s">
        <v>50</v>
      </c>
      <c r="C38" s="12">
        <v>0</v>
      </c>
      <c r="D38" s="12">
        <v>0.5</v>
      </c>
      <c r="E38" s="12">
        <v>16</v>
      </c>
      <c r="F38" s="12">
        <v>23.45</v>
      </c>
      <c r="G38" s="12">
        <v>28.26</v>
      </c>
      <c r="H38" s="12">
        <v>11.8</v>
      </c>
      <c r="I38" s="12">
        <v>0.8</v>
      </c>
      <c r="J38" s="12">
        <v>1</v>
      </c>
      <c r="K38" s="12">
        <v>0</v>
      </c>
      <c r="L38" s="12">
        <v>0</v>
      </c>
      <c r="M38" s="12">
        <v>0</v>
      </c>
      <c r="N38" s="36">
        <f t="shared" si="4"/>
        <v>81.81</v>
      </c>
    </row>
    <row r="39" spans="1:14">
      <c r="A39" s="83"/>
      <c r="B39" s="74" t="s">
        <v>61</v>
      </c>
      <c r="C39" s="12">
        <v>0</v>
      </c>
      <c r="D39" s="12">
        <v>0</v>
      </c>
      <c r="E39" s="12">
        <v>20</v>
      </c>
      <c r="F39" s="12">
        <v>32</v>
      </c>
      <c r="G39" s="12">
        <v>36</v>
      </c>
      <c r="H39" s="12">
        <v>11.4</v>
      </c>
      <c r="I39" s="12">
        <v>7</v>
      </c>
      <c r="J39" s="12">
        <v>0</v>
      </c>
      <c r="K39" s="12">
        <v>1</v>
      </c>
      <c r="L39" s="12">
        <v>0</v>
      </c>
      <c r="M39" s="12">
        <v>0</v>
      </c>
      <c r="N39" s="130">
        <f t="shared" si="4"/>
        <v>107.4</v>
      </c>
    </row>
    <row r="40" spans="1:14" s="8" customFormat="1">
      <c r="A40" s="83"/>
      <c r="B40" s="80" t="s">
        <v>88</v>
      </c>
      <c r="C40" s="88">
        <f>SUM(C36:C39)</f>
        <v>4</v>
      </c>
      <c r="D40" s="88">
        <f t="shared" ref="D40:M40" si="7">SUM(D36:D39)</f>
        <v>4.0199999999999996</v>
      </c>
      <c r="E40" s="88">
        <f t="shared" si="7"/>
        <v>54.6</v>
      </c>
      <c r="F40" s="88">
        <f t="shared" si="7"/>
        <v>90.7</v>
      </c>
      <c r="G40" s="88">
        <f t="shared" si="7"/>
        <v>90.27000000000001</v>
      </c>
      <c r="H40" s="88">
        <f t="shared" si="7"/>
        <v>33.229999999999997</v>
      </c>
      <c r="I40" s="88">
        <f t="shared" si="7"/>
        <v>9.8000000000000007</v>
      </c>
      <c r="J40" s="88">
        <f t="shared" si="7"/>
        <v>3</v>
      </c>
      <c r="K40" s="88">
        <f t="shared" si="7"/>
        <v>1</v>
      </c>
      <c r="L40" s="88">
        <f t="shared" si="7"/>
        <v>0</v>
      </c>
      <c r="M40" s="88">
        <f t="shared" si="7"/>
        <v>0</v>
      </c>
      <c r="N40" s="89">
        <f t="shared" si="4"/>
        <v>290.62</v>
      </c>
    </row>
    <row r="41" spans="1:14">
      <c r="A41" s="83"/>
      <c r="B41" s="74" t="s">
        <v>11</v>
      </c>
      <c r="C41" s="12">
        <v>0</v>
      </c>
      <c r="D41" s="12">
        <v>0</v>
      </c>
      <c r="E41" s="12">
        <v>16.399999999999999</v>
      </c>
      <c r="F41" s="12">
        <v>26.72</v>
      </c>
      <c r="G41" s="12">
        <v>8</v>
      </c>
      <c r="H41" s="12">
        <v>3.2</v>
      </c>
      <c r="I41" s="12">
        <v>1</v>
      </c>
      <c r="J41" s="12">
        <v>0</v>
      </c>
      <c r="K41" s="12">
        <v>0</v>
      </c>
      <c r="L41" s="12">
        <v>0</v>
      </c>
      <c r="M41" s="12">
        <v>0</v>
      </c>
      <c r="N41" s="36">
        <f t="shared" si="4"/>
        <v>55.32</v>
      </c>
    </row>
    <row r="42" spans="1:14">
      <c r="A42" s="83"/>
      <c r="B42" s="74" t="s">
        <v>20</v>
      </c>
      <c r="C42" s="12">
        <v>2</v>
      </c>
      <c r="D42" s="12">
        <v>0.68</v>
      </c>
      <c r="E42" s="12">
        <v>2</v>
      </c>
      <c r="F42" s="12">
        <v>8.8800000000000008</v>
      </c>
      <c r="G42" s="12">
        <v>8.77</v>
      </c>
      <c r="H42" s="12">
        <v>0</v>
      </c>
      <c r="I42" s="12">
        <v>1</v>
      </c>
      <c r="J42" s="12">
        <v>0</v>
      </c>
      <c r="K42" s="12">
        <v>0</v>
      </c>
      <c r="L42" s="12">
        <v>0</v>
      </c>
      <c r="M42" s="12">
        <v>0</v>
      </c>
      <c r="N42" s="36">
        <f t="shared" si="4"/>
        <v>23.33</v>
      </c>
    </row>
    <row r="43" spans="1:14">
      <c r="A43" s="83"/>
      <c r="B43" s="74" t="s">
        <v>21</v>
      </c>
      <c r="C43" s="12">
        <v>0</v>
      </c>
      <c r="D43" s="12">
        <v>1.8</v>
      </c>
      <c r="E43" s="12">
        <v>7</v>
      </c>
      <c r="F43" s="12">
        <v>14.5</v>
      </c>
      <c r="G43" s="12">
        <v>7</v>
      </c>
      <c r="H43" s="12">
        <v>3</v>
      </c>
      <c r="I43" s="12">
        <v>1</v>
      </c>
      <c r="J43" s="12">
        <v>0</v>
      </c>
      <c r="K43" s="12">
        <v>0</v>
      </c>
      <c r="L43" s="12">
        <v>0</v>
      </c>
      <c r="M43" s="12">
        <v>0</v>
      </c>
      <c r="N43" s="130">
        <f t="shared" si="4"/>
        <v>34.299999999999997</v>
      </c>
    </row>
    <row r="44" spans="1:14">
      <c r="A44" s="83"/>
      <c r="B44" s="74" t="s">
        <v>57</v>
      </c>
      <c r="C44" s="12">
        <v>0</v>
      </c>
      <c r="D44" s="12">
        <v>0</v>
      </c>
      <c r="E44" s="12">
        <v>6.6</v>
      </c>
      <c r="F44" s="12">
        <v>7.8</v>
      </c>
      <c r="G44" s="12">
        <v>4.4000000000000004</v>
      </c>
      <c r="H44" s="12">
        <v>3</v>
      </c>
      <c r="I44" s="12">
        <v>1</v>
      </c>
      <c r="J44" s="12">
        <v>0</v>
      </c>
      <c r="K44" s="12">
        <v>0</v>
      </c>
      <c r="L44" s="12">
        <v>0</v>
      </c>
      <c r="M44" s="12">
        <v>0</v>
      </c>
      <c r="N44" s="36">
        <f t="shared" si="4"/>
        <v>22.799999999999997</v>
      </c>
    </row>
    <row r="45" spans="1:14">
      <c r="A45" s="83"/>
      <c r="B45" s="74" t="s">
        <v>80</v>
      </c>
      <c r="C45" s="12">
        <v>0</v>
      </c>
      <c r="D45" s="12">
        <v>0.8</v>
      </c>
      <c r="E45" s="12">
        <v>10</v>
      </c>
      <c r="F45" s="12">
        <v>9.6</v>
      </c>
      <c r="G45" s="12">
        <v>11.1</v>
      </c>
      <c r="H45" s="12">
        <v>3</v>
      </c>
      <c r="I45" s="12">
        <v>3</v>
      </c>
      <c r="J45" s="12">
        <v>1</v>
      </c>
      <c r="K45" s="12">
        <v>0</v>
      </c>
      <c r="L45" s="12">
        <v>0</v>
      </c>
      <c r="M45" s="12">
        <v>0</v>
      </c>
      <c r="N45" s="36">
        <f t="shared" si="4"/>
        <v>38.5</v>
      </c>
    </row>
    <row r="46" spans="1:14">
      <c r="A46" s="83"/>
      <c r="B46" s="74" t="s">
        <v>54</v>
      </c>
      <c r="C46" s="12">
        <v>0</v>
      </c>
      <c r="D46" s="12">
        <v>1</v>
      </c>
      <c r="E46" s="12">
        <v>3</v>
      </c>
      <c r="F46" s="12">
        <v>10.75</v>
      </c>
      <c r="G46" s="12">
        <v>8.6</v>
      </c>
      <c r="H46" s="12">
        <v>2.6</v>
      </c>
      <c r="I46" s="12">
        <v>0</v>
      </c>
      <c r="J46" s="12">
        <v>1</v>
      </c>
      <c r="K46" s="12">
        <v>0</v>
      </c>
      <c r="L46" s="12">
        <v>0</v>
      </c>
      <c r="M46" s="12">
        <v>0</v>
      </c>
      <c r="N46" s="36">
        <f t="shared" si="4"/>
        <v>26.950000000000003</v>
      </c>
    </row>
    <row r="47" spans="1:14">
      <c r="A47" s="83"/>
      <c r="B47" s="74" t="s">
        <v>81</v>
      </c>
      <c r="C47" s="12">
        <v>1</v>
      </c>
      <c r="D47" s="12">
        <v>0.5</v>
      </c>
      <c r="E47" s="12">
        <v>14.67</v>
      </c>
      <c r="F47" s="12">
        <v>18.63</v>
      </c>
      <c r="G47" s="12">
        <v>17.96</v>
      </c>
      <c r="H47" s="12">
        <v>4.3</v>
      </c>
      <c r="I47" s="12">
        <v>0</v>
      </c>
      <c r="J47" s="12">
        <v>3</v>
      </c>
      <c r="K47" s="12">
        <v>0</v>
      </c>
      <c r="L47" s="12">
        <v>0</v>
      </c>
      <c r="M47" s="12">
        <v>0</v>
      </c>
      <c r="N47" s="36">
        <f t="shared" si="4"/>
        <v>60.059999999999995</v>
      </c>
    </row>
    <row r="48" spans="1:14">
      <c r="A48" s="83"/>
      <c r="B48" s="74" t="s">
        <v>78</v>
      </c>
      <c r="C48" s="12">
        <v>0</v>
      </c>
      <c r="D48" s="12">
        <v>0</v>
      </c>
      <c r="E48" s="12">
        <v>6.6</v>
      </c>
      <c r="F48" s="12">
        <v>6.5</v>
      </c>
      <c r="G48" s="12">
        <v>10.4</v>
      </c>
      <c r="H48" s="12">
        <v>2</v>
      </c>
      <c r="I48" s="12">
        <v>1</v>
      </c>
      <c r="J48" s="12">
        <v>0</v>
      </c>
      <c r="K48" s="12">
        <v>0</v>
      </c>
      <c r="L48" s="12">
        <v>0</v>
      </c>
      <c r="M48" s="12">
        <v>0</v>
      </c>
      <c r="N48" s="130">
        <f t="shared" si="4"/>
        <v>26.5</v>
      </c>
    </row>
    <row r="49" spans="1:14" s="8" customFormat="1">
      <c r="A49" s="83"/>
      <c r="B49" s="80" t="s">
        <v>89</v>
      </c>
      <c r="C49" s="88">
        <f>SUM(C41:C48)</f>
        <v>3</v>
      </c>
      <c r="D49" s="88">
        <f t="shared" ref="D49:M49" si="8">SUM(D41:D48)</f>
        <v>4.78</v>
      </c>
      <c r="E49" s="88">
        <f t="shared" si="8"/>
        <v>66.27</v>
      </c>
      <c r="F49" s="88">
        <f t="shared" si="8"/>
        <v>103.38</v>
      </c>
      <c r="G49" s="88">
        <f t="shared" si="8"/>
        <v>76.230000000000018</v>
      </c>
      <c r="H49" s="88">
        <f t="shared" si="8"/>
        <v>21.099999999999998</v>
      </c>
      <c r="I49" s="88">
        <f t="shared" si="8"/>
        <v>8</v>
      </c>
      <c r="J49" s="88">
        <f t="shared" si="8"/>
        <v>5</v>
      </c>
      <c r="K49" s="88">
        <f t="shared" si="8"/>
        <v>0</v>
      </c>
      <c r="L49" s="88">
        <f t="shared" si="8"/>
        <v>0</v>
      </c>
      <c r="M49" s="88">
        <f t="shared" si="8"/>
        <v>0</v>
      </c>
      <c r="N49" s="89">
        <f t="shared" si="4"/>
        <v>287.76000000000005</v>
      </c>
    </row>
    <row r="50" spans="1:14">
      <c r="A50" s="83"/>
      <c r="B50" s="74" t="s">
        <v>39</v>
      </c>
      <c r="C50" s="12">
        <v>0</v>
      </c>
      <c r="D50" s="12">
        <v>0</v>
      </c>
      <c r="E50" s="12">
        <v>20</v>
      </c>
      <c r="F50" s="12">
        <v>18</v>
      </c>
      <c r="G50" s="12">
        <v>38.1</v>
      </c>
      <c r="H50" s="12">
        <v>13.5</v>
      </c>
      <c r="I50" s="12">
        <v>1</v>
      </c>
      <c r="J50" s="12">
        <v>1</v>
      </c>
      <c r="K50" s="12">
        <v>0</v>
      </c>
      <c r="L50" s="12">
        <v>0</v>
      </c>
      <c r="M50" s="12">
        <v>0</v>
      </c>
      <c r="N50" s="130">
        <f t="shared" ref="N50" si="9">SUM(C50:M50)</f>
        <v>91.6</v>
      </c>
    </row>
    <row r="51" spans="1:14">
      <c r="A51" s="83"/>
      <c r="B51" s="81" t="s">
        <v>14</v>
      </c>
      <c r="C51" s="12">
        <v>0</v>
      </c>
      <c r="D51" s="12">
        <v>0</v>
      </c>
      <c r="E51" s="12">
        <v>10</v>
      </c>
      <c r="F51" s="12">
        <v>19.8</v>
      </c>
      <c r="G51" s="12">
        <v>30.6</v>
      </c>
      <c r="H51" s="12">
        <v>10.5</v>
      </c>
      <c r="I51" s="12">
        <v>5</v>
      </c>
      <c r="J51" s="12">
        <v>1</v>
      </c>
      <c r="K51" s="12">
        <v>0</v>
      </c>
      <c r="L51" s="12">
        <v>0</v>
      </c>
      <c r="M51" s="12">
        <v>0</v>
      </c>
      <c r="N51" s="36">
        <f t="shared" ref="N51:N58" si="10">SUM(C51:M51)</f>
        <v>76.900000000000006</v>
      </c>
    </row>
    <row r="52" spans="1:14" s="8" customFormat="1">
      <c r="A52" s="83"/>
      <c r="B52" s="80" t="s">
        <v>90</v>
      </c>
      <c r="C52" s="88">
        <f>SUM(C50:C51)</f>
        <v>0</v>
      </c>
      <c r="D52" s="88">
        <f t="shared" ref="D52:M52" si="11">SUM(D50:D51)</f>
        <v>0</v>
      </c>
      <c r="E52" s="88">
        <f t="shared" si="11"/>
        <v>30</v>
      </c>
      <c r="F52" s="88">
        <f t="shared" si="11"/>
        <v>37.799999999999997</v>
      </c>
      <c r="G52" s="88">
        <f t="shared" si="11"/>
        <v>68.7</v>
      </c>
      <c r="H52" s="88">
        <f t="shared" si="11"/>
        <v>24</v>
      </c>
      <c r="I52" s="88">
        <f t="shared" si="11"/>
        <v>6</v>
      </c>
      <c r="J52" s="88">
        <f t="shared" si="11"/>
        <v>2</v>
      </c>
      <c r="K52" s="88">
        <f t="shared" si="11"/>
        <v>0</v>
      </c>
      <c r="L52" s="88">
        <f t="shared" si="11"/>
        <v>0</v>
      </c>
      <c r="M52" s="88">
        <f t="shared" si="11"/>
        <v>0</v>
      </c>
      <c r="N52" s="89">
        <f t="shared" si="10"/>
        <v>168.5</v>
      </c>
    </row>
    <row r="53" spans="1:14">
      <c r="A53" s="83"/>
      <c r="B53" s="74" t="s">
        <v>56</v>
      </c>
      <c r="C53" s="12">
        <v>0</v>
      </c>
      <c r="D53" s="12">
        <v>0</v>
      </c>
      <c r="E53" s="12">
        <v>17.5</v>
      </c>
      <c r="F53" s="12">
        <v>20</v>
      </c>
      <c r="G53" s="12">
        <v>31.3</v>
      </c>
      <c r="H53" s="12">
        <v>8.6</v>
      </c>
      <c r="I53" s="12">
        <v>1</v>
      </c>
      <c r="J53" s="12">
        <v>1</v>
      </c>
      <c r="K53" s="12">
        <v>0</v>
      </c>
      <c r="L53" s="12">
        <v>0</v>
      </c>
      <c r="M53" s="12">
        <v>0</v>
      </c>
      <c r="N53" s="130">
        <f t="shared" si="10"/>
        <v>79.399999999999991</v>
      </c>
    </row>
    <row r="54" spans="1:14">
      <c r="A54" s="83"/>
      <c r="B54" s="74" t="s">
        <v>105</v>
      </c>
      <c r="C54" s="12">
        <v>0</v>
      </c>
      <c r="D54" s="12">
        <v>1</v>
      </c>
      <c r="E54" s="12">
        <v>3</v>
      </c>
      <c r="F54" s="12">
        <v>17.600000000000001</v>
      </c>
      <c r="G54" s="12">
        <v>11.6</v>
      </c>
      <c r="H54" s="12">
        <v>0.8</v>
      </c>
      <c r="I54" s="12">
        <v>1</v>
      </c>
      <c r="J54" s="12">
        <v>1</v>
      </c>
      <c r="K54" s="12">
        <v>0</v>
      </c>
      <c r="L54" s="12">
        <v>0</v>
      </c>
      <c r="M54" s="12">
        <v>0</v>
      </c>
      <c r="N54" s="36">
        <f t="shared" si="10"/>
        <v>36</v>
      </c>
    </row>
    <row r="55" spans="1:14">
      <c r="A55" s="83"/>
      <c r="B55" s="74" t="s">
        <v>19</v>
      </c>
      <c r="C55" s="12">
        <v>0</v>
      </c>
      <c r="D55" s="12">
        <v>0</v>
      </c>
      <c r="E55" s="12">
        <v>3</v>
      </c>
      <c r="F55" s="12">
        <v>10.87</v>
      </c>
      <c r="G55" s="12">
        <v>13.8</v>
      </c>
      <c r="H55" s="12">
        <v>3</v>
      </c>
      <c r="I55" s="12">
        <v>1</v>
      </c>
      <c r="J55" s="12">
        <v>0</v>
      </c>
      <c r="K55" s="12">
        <v>0</v>
      </c>
      <c r="L55" s="12">
        <v>0</v>
      </c>
      <c r="M55" s="12">
        <v>0</v>
      </c>
      <c r="N55" s="36">
        <f t="shared" si="10"/>
        <v>31.67</v>
      </c>
    </row>
    <row r="56" spans="1:14">
      <c r="A56" s="83"/>
      <c r="B56" s="74" t="s">
        <v>47</v>
      </c>
      <c r="C56" s="12">
        <v>0</v>
      </c>
      <c r="D56" s="12">
        <v>1.4</v>
      </c>
      <c r="E56" s="12">
        <v>14</v>
      </c>
      <c r="F56" s="12">
        <v>26.13</v>
      </c>
      <c r="G56" s="12">
        <v>18.12</v>
      </c>
      <c r="H56" s="12">
        <v>4.33</v>
      </c>
      <c r="I56" s="12">
        <v>2</v>
      </c>
      <c r="J56" s="12">
        <v>0</v>
      </c>
      <c r="K56" s="12">
        <v>0</v>
      </c>
      <c r="L56" s="12">
        <v>0</v>
      </c>
      <c r="M56" s="12">
        <v>0</v>
      </c>
      <c r="N56" s="36">
        <f>SUM(C56:M56)</f>
        <v>65.98</v>
      </c>
    </row>
    <row r="57" spans="1:14">
      <c r="A57" s="83"/>
      <c r="B57" s="74" t="s">
        <v>79</v>
      </c>
      <c r="C57" s="12">
        <v>1</v>
      </c>
      <c r="D57" s="12">
        <v>0</v>
      </c>
      <c r="E57" s="12">
        <v>11</v>
      </c>
      <c r="F57" s="12">
        <v>21</v>
      </c>
      <c r="G57" s="12">
        <v>13.23</v>
      </c>
      <c r="H57" s="12">
        <v>4</v>
      </c>
      <c r="I57" s="12">
        <v>0.8</v>
      </c>
      <c r="J57" s="12">
        <v>0</v>
      </c>
      <c r="K57" s="12">
        <v>0</v>
      </c>
      <c r="L57" s="12">
        <v>0</v>
      </c>
      <c r="M57" s="12">
        <v>0</v>
      </c>
      <c r="N57" s="36">
        <f t="shared" si="10"/>
        <v>51.03</v>
      </c>
    </row>
    <row r="58" spans="1:14" s="8" customFormat="1">
      <c r="A58" s="83"/>
      <c r="B58" s="80" t="s">
        <v>91</v>
      </c>
      <c r="C58" s="88">
        <f t="shared" ref="C58:M58" si="12">SUM(C53:C57)</f>
        <v>1</v>
      </c>
      <c r="D58" s="88">
        <f t="shared" si="12"/>
        <v>2.4</v>
      </c>
      <c r="E58" s="88">
        <f t="shared" si="12"/>
        <v>48.5</v>
      </c>
      <c r="F58" s="88">
        <f t="shared" si="12"/>
        <v>95.6</v>
      </c>
      <c r="G58" s="88">
        <f t="shared" si="12"/>
        <v>88.050000000000011</v>
      </c>
      <c r="H58" s="88">
        <f t="shared" si="12"/>
        <v>20.73</v>
      </c>
      <c r="I58" s="88">
        <f t="shared" si="12"/>
        <v>5.8</v>
      </c>
      <c r="J58" s="88">
        <f t="shared" si="12"/>
        <v>2</v>
      </c>
      <c r="K58" s="88">
        <f t="shared" si="12"/>
        <v>0</v>
      </c>
      <c r="L58" s="88">
        <f t="shared" si="12"/>
        <v>0</v>
      </c>
      <c r="M58" s="88">
        <f t="shared" si="12"/>
        <v>0</v>
      </c>
      <c r="N58" s="89">
        <f t="shared" si="10"/>
        <v>264.08000000000004</v>
      </c>
    </row>
    <row r="59" spans="1:14">
      <c r="A59" s="83"/>
      <c r="B59" s="74" t="s">
        <v>62</v>
      </c>
      <c r="C59" s="12">
        <v>0</v>
      </c>
      <c r="D59" s="12">
        <v>1</v>
      </c>
      <c r="E59" s="12">
        <v>8</v>
      </c>
      <c r="F59" s="12">
        <v>18.600000000000001</v>
      </c>
      <c r="G59" s="12">
        <v>8.91</v>
      </c>
      <c r="H59" s="12">
        <v>1</v>
      </c>
      <c r="I59" s="12">
        <v>3.8</v>
      </c>
      <c r="J59" s="12">
        <v>0</v>
      </c>
      <c r="K59" s="12">
        <v>0</v>
      </c>
      <c r="L59" s="12">
        <v>0</v>
      </c>
      <c r="M59" s="12">
        <v>0</v>
      </c>
      <c r="N59" s="36">
        <f t="shared" ref="N59:N62" si="13">SUM(C59:M59)</f>
        <v>41.31</v>
      </c>
    </row>
    <row r="60" spans="1:14">
      <c r="A60" s="83"/>
      <c r="B60" s="74" t="s">
        <v>63</v>
      </c>
      <c r="C60" s="12">
        <v>0</v>
      </c>
      <c r="D60" s="12">
        <v>1</v>
      </c>
      <c r="E60" s="12">
        <v>4.75</v>
      </c>
      <c r="F60" s="12">
        <v>15</v>
      </c>
      <c r="G60" s="12">
        <v>5.92</v>
      </c>
      <c r="H60" s="12">
        <v>0</v>
      </c>
      <c r="I60" s="12">
        <v>1</v>
      </c>
      <c r="J60" s="12">
        <v>0</v>
      </c>
      <c r="K60" s="12">
        <v>0</v>
      </c>
      <c r="L60" s="12">
        <v>0</v>
      </c>
      <c r="M60" s="12">
        <v>0</v>
      </c>
      <c r="N60" s="36">
        <f t="shared" si="13"/>
        <v>27.67</v>
      </c>
    </row>
    <row r="61" spans="1:14">
      <c r="A61" s="83"/>
      <c r="B61" s="81" t="s">
        <v>46</v>
      </c>
      <c r="C61" s="12">
        <v>0</v>
      </c>
      <c r="D61" s="12">
        <v>0</v>
      </c>
      <c r="E61" s="12">
        <v>22.6</v>
      </c>
      <c r="F61" s="12">
        <v>23.9</v>
      </c>
      <c r="G61" s="12">
        <v>24.55</v>
      </c>
      <c r="H61" s="12">
        <v>5</v>
      </c>
      <c r="I61" s="12">
        <v>1</v>
      </c>
      <c r="J61" s="12">
        <v>1</v>
      </c>
      <c r="K61" s="12">
        <v>0</v>
      </c>
      <c r="L61" s="12">
        <v>0</v>
      </c>
      <c r="M61" s="12">
        <v>0</v>
      </c>
      <c r="N61" s="36">
        <f t="shared" si="13"/>
        <v>78.05</v>
      </c>
    </row>
    <row r="62" spans="1:14">
      <c r="A62" s="83"/>
      <c r="B62" s="74" t="s">
        <v>27</v>
      </c>
      <c r="C62" s="12">
        <v>0</v>
      </c>
      <c r="D62" s="12">
        <v>0</v>
      </c>
      <c r="E62" s="12">
        <v>6.38</v>
      </c>
      <c r="F62" s="12">
        <v>11.7</v>
      </c>
      <c r="G62" s="12">
        <v>17.84</v>
      </c>
      <c r="H62" s="12">
        <v>2</v>
      </c>
      <c r="I62" s="12">
        <v>1</v>
      </c>
      <c r="J62" s="12">
        <v>0</v>
      </c>
      <c r="K62" s="12">
        <v>0</v>
      </c>
      <c r="L62" s="12">
        <v>0</v>
      </c>
      <c r="M62" s="12">
        <v>0</v>
      </c>
      <c r="N62" s="36">
        <f t="shared" si="13"/>
        <v>38.92</v>
      </c>
    </row>
    <row r="63" spans="1:14">
      <c r="A63" s="83"/>
      <c r="B63" s="74" t="s">
        <v>55</v>
      </c>
      <c r="C63" s="12">
        <v>0</v>
      </c>
      <c r="D63" s="12">
        <v>2.34</v>
      </c>
      <c r="E63" s="12">
        <v>7</v>
      </c>
      <c r="F63" s="12">
        <v>10.1</v>
      </c>
      <c r="G63" s="12">
        <v>9.6</v>
      </c>
      <c r="H63" s="12">
        <v>1.8</v>
      </c>
      <c r="I63" s="12">
        <v>1</v>
      </c>
      <c r="J63" s="12">
        <v>0</v>
      </c>
      <c r="K63" s="12">
        <v>0</v>
      </c>
      <c r="L63" s="12">
        <v>0</v>
      </c>
      <c r="M63" s="12">
        <v>0</v>
      </c>
      <c r="N63" s="36">
        <f>SUM(C63:M63)</f>
        <v>31.84</v>
      </c>
    </row>
    <row r="64" spans="1:14">
      <c r="A64" s="83"/>
      <c r="B64" s="79" t="s">
        <v>53</v>
      </c>
      <c r="C64" s="12">
        <v>0</v>
      </c>
      <c r="D64" s="12">
        <v>0</v>
      </c>
      <c r="E64" s="12">
        <v>5</v>
      </c>
      <c r="F64" s="12">
        <v>7.54</v>
      </c>
      <c r="G64" s="12">
        <v>10.73</v>
      </c>
      <c r="H64" s="12">
        <v>1.71</v>
      </c>
      <c r="I64" s="12">
        <v>1</v>
      </c>
      <c r="J64" s="12">
        <v>0</v>
      </c>
      <c r="K64" s="12">
        <v>0</v>
      </c>
      <c r="L64" s="12">
        <v>0</v>
      </c>
      <c r="M64" s="12">
        <v>0</v>
      </c>
      <c r="N64" s="36">
        <f>SUM(C64:M64)</f>
        <v>25.98</v>
      </c>
    </row>
    <row r="65" spans="1:14" s="8" customFormat="1">
      <c r="A65" s="16"/>
      <c r="B65" s="80" t="s">
        <v>92</v>
      </c>
      <c r="C65" s="88">
        <f>SUM(C59:C64)</f>
        <v>0</v>
      </c>
      <c r="D65" s="88">
        <f t="shared" ref="D65:M65" si="14">SUM(D59:D64)</f>
        <v>4.34</v>
      </c>
      <c r="E65" s="88">
        <f t="shared" si="14"/>
        <v>53.730000000000004</v>
      </c>
      <c r="F65" s="88">
        <f t="shared" si="14"/>
        <v>86.84</v>
      </c>
      <c r="G65" s="88">
        <f t="shared" si="14"/>
        <v>77.55</v>
      </c>
      <c r="H65" s="88">
        <f t="shared" si="14"/>
        <v>11.510000000000002</v>
      </c>
      <c r="I65" s="88">
        <f t="shared" si="14"/>
        <v>8.8000000000000007</v>
      </c>
      <c r="J65" s="88">
        <f t="shared" si="14"/>
        <v>1</v>
      </c>
      <c r="K65" s="88">
        <f t="shared" si="14"/>
        <v>0</v>
      </c>
      <c r="L65" s="88">
        <f t="shared" si="14"/>
        <v>0</v>
      </c>
      <c r="M65" s="88">
        <f t="shared" si="14"/>
        <v>0</v>
      </c>
      <c r="N65" s="89">
        <f>SUM(C65:M65)</f>
        <v>243.77000000000004</v>
      </c>
    </row>
    <row r="66" spans="1:14" s="9" customFormat="1">
      <c r="A66" s="66" t="s">
        <v>132</v>
      </c>
      <c r="B66" s="67"/>
      <c r="C66" s="200">
        <f>AVERAGE(C4:C8,C10:C15,C17:C19,C21:C23,C25:C30,C32:C34,C36:C39,C41:C48,C50:C51,C53:C57,C59:C64)</f>
        <v>0.78</v>
      </c>
      <c r="D66" s="200">
        <f t="shared" ref="D66:N66" si="15">AVERAGE(D4:D8,D10:D15,D17:D19,D21:D23,D25:D30,D32:D34,D36:D39,D41:D48,D50:D51,D53:D57,D59:D64)</f>
        <v>0.62</v>
      </c>
      <c r="E66" s="200">
        <f t="shared" si="15"/>
        <v>10.932000000000002</v>
      </c>
      <c r="F66" s="200">
        <f t="shared" si="15"/>
        <v>18.583000000000002</v>
      </c>
      <c r="G66" s="200">
        <f t="shared" si="15"/>
        <v>14.916799999999997</v>
      </c>
      <c r="H66" s="200">
        <f t="shared" si="15"/>
        <v>4.6030000000000006</v>
      </c>
      <c r="I66" s="200">
        <f t="shared" si="15"/>
        <v>1.5641999999999998</v>
      </c>
      <c r="J66" s="200">
        <f t="shared" si="15"/>
        <v>0.47600000000000003</v>
      </c>
      <c r="K66" s="200">
        <f t="shared" si="15"/>
        <v>0.04</v>
      </c>
      <c r="L66" s="200">
        <f t="shared" si="15"/>
        <v>0</v>
      </c>
      <c r="M66" s="200">
        <f t="shared" si="15"/>
        <v>0</v>
      </c>
      <c r="N66" s="188">
        <f t="shared" si="15"/>
        <v>52.515000000000008</v>
      </c>
    </row>
    <row r="67" spans="1:14">
      <c r="A67" s="8" t="s">
        <v>110</v>
      </c>
      <c r="B67" s="22" t="s">
        <v>44</v>
      </c>
      <c r="C67" s="127">
        <v>0</v>
      </c>
      <c r="D67" s="12">
        <v>0</v>
      </c>
      <c r="E67" s="12">
        <v>32</v>
      </c>
      <c r="F67" s="12">
        <v>32.46</v>
      </c>
      <c r="G67" s="12">
        <v>25</v>
      </c>
      <c r="H67" s="12">
        <v>9</v>
      </c>
      <c r="I67" s="12">
        <v>1</v>
      </c>
      <c r="J67" s="12">
        <v>0</v>
      </c>
      <c r="K67" s="12">
        <v>0</v>
      </c>
      <c r="L67" s="12">
        <v>0</v>
      </c>
      <c r="M67" s="127">
        <v>0</v>
      </c>
      <c r="N67" s="35">
        <f t="shared" ref="N67:N77" si="16">SUM(C67:M67)</f>
        <v>99.460000000000008</v>
      </c>
    </row>
    <row r="68" spans="1:14">
      <c r="A68" s="8"/>
      <c r="B68" s="94" t="s">
        <v>71</v>
      </c>
      <c r="C68" s="132"/>
      <c r="D68" s="129"/>
      <c r="E68" s="129"/>
      <c r="F68" s="129"/>
      <c r="G68" s="129"/>
      <c r="H68" s="129"/>
      <c r="I68" s="129"/>
      <c r="J68" s="129"/>
      <c r="K68" s="129"/>
      <c r="L68" s="129"/>
      <c r="M68" s="132"/>
      <c r="N68" s="64"/>
    </row>
    <row r="69" spans="1:14" s="9" customFormat="1">
      <c r="A69" s="194" t="s">
        <v>133</v>
      </c>
      <c r="B69" s="88"/>
      <c r="C69" s="88">
        <f>AVERAGE(C67:C68)</f>
        <v>0</v>
      </c>
      <c r="D69" s="88">
        <f t="shared" ref="D69:N69" si="17">AVERAGE(D67:D68)</f>
        <v>0</v>
      </c>
      <c r="E69" s="88">
        <f t="shared" si="17"/>
        <v>32</v>
      </c>
      <c r="F69" s="88">
        <f t="shared" si="17"/>
        <v>32.46</v>
      </c>
      <c r="G69" s="88">
        <f t="shared" si="17"/>
        <v>25</v>
      </c>
      <c r="H69" s="88">
        <f t="shared" si="17"/>
        <v>9</v>
      </c>
      <c r="I69" s="88">
        <f t="shared" si="17"/>
        <v>1</v>
      </c>
      <c r="J69" s="88">
        <f t="shared" si="17"/>
        <v>0</v>
      </c>
      <c r="K69" s="88">
        <f t="shared" si="17"/>
        <v>0</v>
      </c>
      <c r="L69" s="88">
        <f t="shared" si="17"/>
        <v>0</v>
      </c>
      <c r="M69" s="195">
        <f t="shared" si="17"/>
        <v>0</v>
      </c>
      <c r="N69" s="195">
        <f t="shared" si="17"/>
        <v>99.460000000000008</v>
      </c>
    </row>
    <row r="70" spans="1:14">
      <c r="A70" s="8" t="s">
        <v>112</v>
      </c>
      <c r="B70" s="22" t="s">
        <v>31</v>
      </c>
      <c r="C70" s="12">
        <v>0</v>
      </c>
      <c r="D70" s="12">
        <v>0</v>
      </c>
      <c r="E70" s="12">
        <v>9.1</v>
      </c>
      <c r="F70" s="12">
        <v>8.9</v>
      </c>
      <c r="G70" s="12">
        <v>7.56</v>
      </c>
      <c r="H70" s="12">
        <v>1</v>
      </c>
      <c r="I70" s="12">
        <v>1</v>
      </c>
      <c r="J70" s="12">
        <v>0</v>
      </c>
      <c r="K70" s="12">
        <v>0</v>
      </c>
      <c r="L70" s="12">
        <v>0</v>
      </c>
      <c r="M70" s="12">
        <v>0</v>
      </c>
      <c r="N70" s="147">
        <f>SUM(C70:M70)</f>
        <v>27.56</v>
      </c>
    </row>
    <row r="71" spans="1:14">
      <c r="A71" s="21"/>
      <c r="B71" s="22" t="s">
        <v>51</v>
      </c>
      <c r="C71" s="12">
        <v>0</v>
      </c>
      <c r="D71" s="12">
        <v>0</v>
      </c>
      <c r="E71" s="12">
        <v>36.35</v>
      </c>
      <c r="F71" s="12">
        <v>56.6</v>
      </c>
      <c r="G71" s="12">
        <v>31.23</v>
      </c>
      <c r="H71" s="12">
        <v>3</v>
      </c>
      <c r="I71" s="12">
        <v>3</v>
      </c>
      <c r="J71" s="12">
        <v>1</v>
      </c>
      <c r="K71" s="12">
        <v>0</v>
      </c>
      <c r="L71" s="12">
        <v>0</v>
      </c>
      <c r="M71" s="12">
        <v>0</v>
      </c>
      <c r="N71" s="192">
        <f t="shared" si="16"/>
        <v>131.18</v>
      </c>
    </row>
    <row r="72" spans="1:14">
      <c r="A72" s="8"/>
      <c r="B72" s="22" t="s">
        <v>32</v>
      </c>
      <c r="C72" s="12">
        <v>0</v>
      </c>
      <c r="D72" s="12">
        <v>0</v>
      </c>
      <c r="E72" s="12">
        <v>0</v>
      </c>
      <c r="F72" s="12">
        <v>12.16</v>
      </c>
      <c r="G72" s="12">
        <v>5.8</v>
      </c>
      <c r="H72" s="12">
        <v>1</v>
      </c>
      <c r="I72" s="12">
        <v>1</v>
      </c>
      <c r="J72" s="12">
        <v>0</v>
      </c>
      <c r="K72" s="12">
        <v>0</v>
      </c>
      <c r="L72" s="12">
        <v>0</v>
      </c>
      <c r="M72" s="12">
        <v>0</v>
      </c>
      <c r="N72" s="192">
        <f t="shared" si="16"/>
        <v>19.96</v>
      </c>
    </row>
    <row r="73" spans="1:14">
      <c r="A73" s="8"/>
      <c r="B73" s="22" t="s">
        <v>33</v>
      </c>
      <c r="C73" s="12">
        <v>0</v>
      </c>
      <c r="D73" s="12">
        <v>0</v>
      </c>
      <c r="E73" s="12">
        <v>17.989999999999998</v>
      </c>
      <c r="F73" s="12">
        <v>24.2</v>
      </c>
      <c r="G73" s="12">
        <v>17.28</v>
      </c>
      <c r="H73" s="12">
        <v>2.8</v>
      </c>
      <c r="I73" s="12">
        <v>2</v>
      </c>
      <c r="J73" s="12">
        <v>0</v>
      </c>
      <c r="K73" s="12">
        <v>0</v>
      </c>
      <c r="L73" s="12">
        <v>0</v>
      </c>
      <c r="M73" s="12">
        <v>0</v>
      </c>
      <c r="N73" s="192">
        <f t="shared" si="16"/>
        <v>64.27</v>
      </c>
    </row>
    <row r="74" spans="1:14">
      <c r="A74" s="8"/>
      <c r="B74" s="23" t="s">
        <v>34</v>
      </c>
      <c r="C74" s="12">
        <v>3</v>
      </c>
      <c r="D74" s="12">
        <v>0</v>
      </c>
      <c r="E74" s="12">
        <v>6.8</v>
      </c>
      <c r="F74" s="12">
        <v>12.8</v>
      </c>
      <c r="G74" s="12">
        <v>10.4</v>
      </c>
      <c r="H74" s="12">
        <v>2</v>
      </c>
      <c r="I74" s="12">
        <v>1</v>
      </c>
      <c r="J74" s="12">
        <v>0</v>
      </c>
      <c r="K74" s="12">
        <v>0</v>
      </c>
      <c r="L74" s="12">
        <v>0</v>
      </c>
      <c r="M74" s="12">
        <v>0</v>
      </c>
      <c r="N74" s="196">
        <f t="shared" si="16"/>
        <v>36</v>
      </c>
    </row>
    <row r="75" spans="1:14" s="9" customFormat="1">
      <c r="A75" s="194" t="s">
        <v>134</v>
      </c>
      <c r="B75" s="88"/>
      <c r="C75" s="201">
        <f>AVERAGE(C70:C74)</f>
        <v>0.6</v>
      </c>
      <c r="D75" s="201">
        <f t="shared" ref="D75:N75" si="18">AVERAGE(D70:D74)</f>
        <v>0</v>
      </c>
      <c r="E75" s="201">
        <f t="shared" si="18"/>
        <v>14.047999999999998</v>
      </c>
      <c r="F75" s="201">
        <f t="shared" si="18"/>
        <v>22.931999999999999</v>
      </c>
      <c r="G75" s="201">
        <f t="shared" si="18"/>
        <v>14.453999999999999</v>
      </c>
      <c r="H75" s="201">
        <f t="shared" si="18"/>
        <v>1.9600000000000002</v>
      </c>
      <c r="I75" s="201">
        <f t="shared" si="18"/>
        <v>1.6</v>
      </c>
      <c r="J75" s="201">
        <f t="shared" si="18"/>
        <v>0.2</v>
      </c>
      <c r="K75" s="201">
        <f t="shared" si="18"/>
        <v>0</v>
      </c>
      <c r="L75" s="201">
        <f t="shared" si="18"/>
        <v>0</v>
      </c>
      <c r="M75" s="202">
        <f t="shared" si="18"/>
        <v>0</v>
      </c>
      <c r="N75" s="202">
        <f t="shared" si="18"/>
        <v>55.794000000000004</v>
      </c>
    </row>
    <row r="76" spans="1:14">
      <c r="A76" s="8" t="s">
        <v>114</v>
      </c>
      <c r="B76" s="22" t="s">
        <v>43</v>
      </c>
      <c r="C76" s="12">
        <v>0</v>
      </c>
      <c r="D76" s="12">
        <v>0</v>
      </c>
      <c r="E76" s="12">
        <v>10.8</v>
      </c>
      <c r="F76" s="12">
        <v>13.83</v>
      </c>
      <c r="G76" s="12">
        <v>9.89</v>
      </c>
      <c r="H76" s="12">
        <v>4.5999999999999996</v>
      </c>
      <c r="I76" s="12">
        <v>1</v>
      </c>
      <c r="J76" s="12">
        <v>0</v>
      </c>
      <c r="K76" s="12">
        <v>0</v>
      </c>
      <c r="L76" s="12">
        <v>0</v>
      </c>
      <c r="M76" s="12">
        <v>0</v>
      </c>
      <c r="N76" s="130">
        <f t="shared" si="16"/>
        <v>40.120000000000005</v>
      </c>
    </row>
    <row r="77" spans="1:14">
      <c r="A77" s="8"/>
      <c r="B77" s="22" t="s">
        <v>73</v>
      </c>
      <c r="C77" s="12">
        <v>0</v>
      </c>
      <c r="D77" s="12">
        <v>0</v>
      </c>
      <c r="E77" s="12">
        <v>9</v>
      </c>
      <c r="F77" s="12">
        <v>9.4499999999999993</v>
      </c>
      <c r="G77" s="12">
        <v>11.91</v>
      </c>
      <c r="H77" s="12">
        <v>4</v>
      </c>
      <c r="I77" s="12">
        <v>1</v>
      </c>
      <c r="J77" s="12">
        <v>0</v>
      </c>
      <c r="K77" s="12">
        <v>0</v>
      </c>
      <c r="L77" s="12">
        <v>0</v>
      </c>
      <c r="M77" s="12">
        <v>0</v>
      </c>
      <c r="N77" s="130">
        <f t="shared" si="16"/>
        <v>35.36</v>
      </c>
    </row>
    <row r="78" spans="1:14">
      <c r="A78" s="8"/>
      <c r="B78" s="22" t="s">
        <v>36</v>
      </c>
      <c r="C78" s="63"/>
      <c r="D78" s="63"/>
      <c r="E78" s="63"/>
      <c r="F78" s="63"/>
      <c r="G78" s="63"/>
      <c r="H78" s="63"/>
      <c r="I78" s="63"/>
      <c r="J78" s="63"/>
      <c r="K78" s="63"/>
      <c r="L78" s="63"/>
      <c r="M78" s="63"/>
      <c r="N78" s="190"/>
    </row>
    <row r="79" spans="1:14" s="9" customFormat="1">
      <c r="A79" s="194" t="s">
        <v>135</v>
      </c>
      <c r="B79" s="88"/>
      <c r="C79" s="88">
        <f>AVERAGE(C76:C78)</f>
        <v>0</v>
      </c>
      <c r="D79" s="88">
        <f t="shared" ref="D79:N79" si="19">AVERAGE(D76:D78)</f>
        <v>0</v>
      </c>
      <c r="E79" s="88">
        <f t="shared" si="19"/>
        <v>9.9</v>
      </c>
      <c r="F79" s="88">
        <f t="shared" si="19"/>
        <v>11.64</v>
      </c>
      <c r="G79" s="88">
        <f t="shared" si="19"/>
        <v>10.9</v>
      </c>
      <c r="H79" s="88">
        <f t="shared" si="19"/>
        <v>4.3</v>
      </c>
      <c r="I79" s="88">
        <f t="shared" si="19"/>
        <v>1</v>
      </c>
      <c r="J79" s="88">
        <f t="shared" si="19"/>
        <v>0</v>
      </c>
      <c r="K79" s="88">
        <f t="shared" si="19"/>
        <v>0</v>
      </c>
      <c r="L79" s="88">
        <f t="shared" si="19"/>
        <v>0</v>
      </c>
      <c r="M79" s="195">
        <f t="shared" si="19"/>
        <v>0</v>
      </c>
      <c r="N79" s="195">
        <f t="shared" si="19"/>
        <v>37.74</v>
      </c>
    </row>
    <row r="80" spans="1:14" s="9" customFormat="1">
      <c r="A80" s="197" t="s">
        <v>122</v>
      </c>
      <c r="B80" s="198"/>
      <c r="C80" s="199">
        <f>AVERAGE(C4:C8,C10:C15,C17:C19,C21:C23,C25:C30,C32:C34,C36:C39,C41:C48,C50:C51,C53:C57,C59:C64,C67:C68,C70:C74,C76:C78)</f>
        <v>0.72413793103448276</v>
      </c>
      <c r="D80" s="199">
        <f t="shared" ref="D80:N80" si="20">AVERAGE(D4:D8,D10:D15,D17:D19,D21:D23,D25:D30,D32:D34,D36:D39,D41:D48,D50:D51,D53:D57,D59:D64,D67:D68,D70:D74,D76:D78)</f>
        <v>0.53448275862068961</v>
      </c>
      <c r="E80" s="199">
        <f t="shared" si="20"/>
        <v>11.528275862068968</v>
      </c>
      <c r="F80" s="199">
        <f t="shared" si="20"/>
        <v>18.95775862068966</v>
      </c>
      <c r="G80" s="199">
        <f t="shared" si="20"/>
        <v>14.912241379310338</v>
      </c>
      <c r="H80" s="199">
        <f t="shared" si="20"/>
        <v>4.4405172413793119</v>
      </c>
      <c r="I80" s="199">
        <f t="shared" si="20"/>
        <v>1.538103448275862</v>
      </c>
      <c r="J80" s="199">
        <f t="shared" si="20"/>
        <v>0.42758620689655175</v>
      </c>
      <c r="K80" s="199">
        <f t="shared" si="20"/>
        <v>3.4482758620689655E-2</v>
      </c>
      <c r="L80" s="199">
        <f t="shared" si="20"/>
        <v>0</v>
      </c>
      <c r="M80" s="199">
        <f t="shared" si="20"/>
        <v>0</v>
      </c>
      <c r="N80" s="188">
        <f t="shared" si="20"/>
        <v>53.097586206896558</v>
      </c>
    </row>
    <row r="82" spans="1:14">
      <c r="A82" s="149" t="s">
        <v>126</v>
      </c>
      <c r="B82" s="151" t="s">
        <v>70</v>
      </c>
      <c r="C82" s="179">
        <v>0</v>
      </c>
      <c r="D82" s="180">
        <v>1</v>
      </c>
      <c r="E82" s="181">
        <v>1</v>
      </c>
      <c r="F82" s="179">
        <v>1</v>
      </c>
      <c r="G82" s="179">
        <v>2</v>
      </c>
      <c r="H82" s="179">
        <v>1.8</v>
      </c>
      <c r="I82" s="179">
        <v>0</v>
      </c>
      <c r="J82" s="179">
        <v>0</v>
      </c>
      <c r="K82" s="179">
        <v>1</v>
      </c>
      <c r="L82" s="179">
        <v>0</v>
      </c>
      <c r="M82" s="182">
        <v>0</v>
      </c>
      <c r="N82" s="82">
        <f>SUM(C82:M82)</f>
        <v>7.8</v>
      </c>
    </row>
    <row r="83" spans="1:14">
      <c r="A83" s="91"/>
      <c r="B83" s="142" t="s">
        <v>101</v>
      </c>
      <c r="C83" s="139"/>
      <c r="D83" s="183"/>
      <c r="E83" s="139"/>
      <c r="F83" s="139"/>
      <c r="G83" s="139"/>
      <c r="H83" s="139"/>
      <c r="I83" s="139"/>
      <c r="J83" s="139"/>
      <c r="K83" s="139"/>
      <c r="L83" s="139"/>
      <c r="M83" s="140"/>
      <c r="N83" s="189"/>
    </row>
    <row r="84" spans="1:14">
      <c r="A84" s="91"/>
      <c r="B84" s="142" t="s">
        <v>74</v>
      </c>
      <c r="C84" s="138">
        <v>0</v>
      </c>
      <c r="D84" s="185">
        <v>0</v>
      </c>
      <c r="E84" s="138">
        <v>0</v>
      </c>
      <c r="F84" s="138">
        <v>0</v>
      </c>
      <c r="G84" s="138">
        <v>4</v>
      </c>
      <c r="H84" s="138">
        <v>1</v>
      </c>
      <c r="I84" s="138">
        <v>0</v>
      </c>
      <c r="J84" s="138">
        <v>0</v>
      </c>
      <c r="K84" s="138">
        <v>0</v>
      </c>
      <c r="L84" s="138">
        <v>0</v>
      </c>
      <c r="M84" s="144">
        <v>0</v>
      </c>
      <c r="N84" s="83">
        <f>SUM(C84:M84)</f>
        <v>5</v>
      </c>
    </row>
    <row r="85" spans="1:14">
      <c r="A85" s="91"/>
      <c r="B85" s="142" t="s">
        <v>75</v>
      </c>
      <c r="C85" s="138">
        <v>0</v>
      </c>
      <c r="D85" s="185">
        <v>0</v>
      </c>
      <c r="E85" s="138">
        <v>0</v>
      </c>
      <c r="F85" s="138">
        <v>8</v>
      </c>
      <c r="G85" s="138">
        <v>4</v>
      </c>
      <c r="H85" s="138">
        <v>2</v>
      </c>
      <c r="I85" s="138">
        <v>0</v>
      </c>
      <c r="J85" s="138">
        <v>1</v>
      </c>
      <c r="K85" s="138">
        <v>0</v>
      </c>
      <c r="L85" s="138">
        <v>0</v>
      </c>
      <c r="M85" s="144">
        <v>0</v>
      </c>
      <c r="N85" s="83">
        <f>SUM(C85:M85)</f>
        <v>15</v>
      </c>
    </row>
    <row r="86" spans="1:14">
      <c r="A86" s="91"/>
      <c r="B86" s="142" t="s">
        <v>76</v>
      </c>
      <c r="C86" s="138">
        <v>0</v>
      </c>
      <c r="D86" s="185">
        <v>0</v>
      </c>
      <c r="E86" s="138">
        <v>0</v>
      </c>
      <c r="F86" s="138">
        <v>5</v>
      </c>
      <c r="G86" s="138">
        <v>3</v>
      </c>
      <c r="H86" s="138">
        <v>4</v>
      </c>
      <c r="I86" s="138">
        <v>0</v>
      </c>
      <c r="J86" s="138">
        <v>0</v>
      </c>
      <c r="K86" s="138">
        <v>0</v>
      </c>
      <c r="L86" s="138">
        <v>0</v>
      </c>
      <c r="M86" s="144">
        <v>1</v>
      </c>
      <c r="N86" s="83">
        <f>SUM(C86:M86)</f>
        <v>13</v>
      </c>
    </row>
    <row r="87" spans="1:14">
      <c r="A87" s="91"/>
      <c r="B87" s="142" t="s">
        <v>120</v>
      </c>
      <c r="C87" s="138">
        <v>0</v>
      </c>
      <c r="D87" s="185">
        <v>0</v>
      </c>
      <c r="E87" s="138">
        <v>0</v>
      </c>
      <c r="F87" s="138">
        <v>2</v>
      </c>
      <c r="G87" s="138">
        <v>0</v>
      </c>
      <c r="H87" s="138">
        <v>0</v>
      </c>
      <c r="I87" s="138">
        <v>1</v>
      </c>
      <c r="J87" s="138">
        <v>0</v>
      </c>
      <c r="K87" s="138">
        <v>0</v>
      </c>
      <c r="L87" s="138">
        <v>0</v>
      </c>
      <c r="M87" s="144">
        <v>0</v>
      </c>
      <c r="N87" s="83">
        <f>SUM(C87:M87)</f>
        <v>3</v>
      </c>
    </row>
    <row r="88" spans="1:14">
      <c r="A88" s="91"/>
      <c r="B88" s="142" t="s">
        <v>116</v>
      </c>
      <c r="C88" s="139"/>
      <c r="D88" s="183"/>
      <c r="E88" s="139"/>
      <c r="F88" s="139"/>
      <c r="G88" s="139"/>
      <c r="H88" s="139"/>
      <c r="I88" s="139"/>
      <c r="J88" s="139"/>
      <c r="K88" s="139"/>
      <c r="L88" s="139"/>
      <c r="M88" s="140"/>
      <c r="N88" s="189"/>
    </row>
    <row r="89" spans="1:14">
      <c r="A89" s="91"/>
      <c r="B89" s="142" t="s">
        <v>117</v>
      </c>
      <c r="C89" s="139"/>
      <c r="D89" s="183"/>
      <c r="E89" s="139"/>
      <c r="F89" s="139"/>
      <c r="G89" s="139"/>
      <c r="H89" s="139"/>
      <c r="I89" s="139"/>
      <c r="J89" s="139"/>
      <c r="K89" s="139"/>
      <c r="L89" s="139"/>
      <c r="M89" s="140"/>
      <c r="N89" s="189"/>
    </row>
    <row r="90" spans="1:14">
      <c r="A90" s="91"/>
      <c r="B90" s="142" t="s">
        <v>118</v>
      </c>
      <c r="C90" s="139"/>
      <c r="D90" s="183"/>
      <c r="E90" s="139"/>
      <c r="F90" s="139"/>
      <c r="G90" s="139"/>
      <c r="H90" s="139"/>
      <c r="I90" s="139"/>
      <c r="J90" s="139"/>
      <c r="K90" s="139"/>
      <c r="L90" s="139"/>
      <c r="M90" s="140"/>
      <c r="N90" s="189"/>
    </row>
    <row r="91" spans="1:14">
      <c r="A91" s="150"/>
      <c r="B91" s="143" t="s">
        <v>69</v>
      </c>
      <c r="C91" s="145">
        <v>0</v>
      </c>
      <c r="D91" s="186">
        <v>0</v>
      </c>
      <c r="E91" s="145">
        <v>2</v>
      </c>
      <c r="F91" s="145">
        <v>4.5999999999999996</v>
      </c>
      <c r="G91" s="145">
        <v>6.2</v>
      </c>
      <c r="H91" s="145">
        <v>3</v>
      </c>
      <c r="I91" s="145">
        <v>0</v>
      </c>
      <c r="J91" s="145">
        <v>1</v>
      </c>
      <c r="K91" s="145">
        <v>0</v>
      </c>
      <c r="L91" s="145">
        <v>0</v>
      </c>
      <c r="M91" s="146">
        <v>0</v>
      </c>
      <c r="N91" s="193">
        <f>SUM(C91:M91)</f>
        <v>16.8</v>
      </c>
    </row>
    <row r="92" spans="1:14">
      <c r="A92" s="66" t="s">
        <v>125</v>
      </c>
      <c r="B92" s="67"/>
      <c r="C92" s="200">
        <f>AVERAGE(C82:C91)</f>
        <v>0</v>
      </c>
      <c r="D92" s="200">
        <f t="shared" ref="D92:L92" si="21">AVERAGE(D82:D91)</f>
        <v>0.16666666666666666</v>
      </c>
      <c r="E92" s="200">
        <f t="shared" si="21"/>
        <v>0.5</v>
      </c>
      <c r="F92" s="200">
        <f t="shared" si="21"/>
        <v>3.4333333333333336</v>
      </c>
      <c r="G92" s="200">
        <f t="shared" si="21"/>
        <v>3.1999999999999997</v>
      </c>
      <c r="H92" s="200">
        <f t="shared" si="21"/>
        <v>1.9666666666666668</v>
      </c>
      <c r="I92" s="200">
        <f t="shared" si="21"/>
        <v>0.16666666666666666</v>
      </c>
      <c r="J92" s="200">
        <f t="shared" si="21"/>
        <v>0.33333333333333331</v>
      </c>
      <c r="K92" s="200">
        <f t="shared" si="21"/>
        <v>0.16666666666666666</v>
      </c>
      <c r="L92" s="200">
        <f t="shared" si="21"/>
        <v>0</v>
      </c>
      <c r="M92" s="200">
        <f>AVERAGE(M82:M91)</f>
        <v>0.16666666666666666</v>
      </c>
      <c r="N92" s="203">
        <f>AVERAGE(N82:N91)</f>
        <v>10.1</v>
      </c>
    </row>
  </sheetData>
  <printOptions gridLines="1"/>
  <pageMargins left="0.25" right="0.25" top="0.75" bottom="0.75" header="0.3" footer="0.3"/>
  <pageSetup paperSize="9" scale="76"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2"/>
  <sheetViews>
    <sheetView zoomScale="90" zoomScaleNormal="90" workbookViewId="0"/>
  </sheetViews>
  <sheetFormatPr baseColWidth="10" defaultColWidth="8.83203125" defaultRowHeight="15"/>
  <cols>
    <col min="1" max="1" width="13.5" customWidth="1"/>
    <col min="2" max="2" width="56" bestFit="1" customWidth="1"/>
    <col min="3" max="13" width="6.6640625" customWidth="1"/>
    <col min="14" max="14" width="10.5" customWidth="1"/>
    <col min="15" max="15" width="11.6640625" style="8" customWidth="1"/>
    <col min="16" max="16" width="20.5" style="209" customWidth="1"/>
  </cols>
  <sheetData>
    <row r="1" spans="1:16" ht="26">
      <c r="A1" s="17" t="s">
        <v>106</v>
      </c>
      <c r="B1" s="6"/>
      <c r="C1" s="6"/>
      <c r="D1" s="6"/>
      <c r="E1" s="6"/>
      <c r="F1" s="6"/>
      <c r="G1" s="6"/>
      <c r="H1" s="6"/>
      <c r="I1" s="6"/>
      <c r="J1" s="6"/>
      <c r="K1" s="6"/>
      <c r="L1" s="6"/>
      <c r="M1" s="6"/>
      <c r="N1" s="6"/>
    </row>
    <row r="2" spans="1:16" ht="19">
      <c r="A2" s="10" t="s">
        <v>136</v>
      </c>
      <c r="B2" s="6"/>
      <c r="C2" s="24" t="s">
        <v>119</v>
      </c>
      <c r="D2" s="25"/>
      <c r="E2" s="24"/>
      <c r="F2" s="24"/>
      <c r="G2" s="24"/>
      <c r="H2" s="24"/>
      <c r="I2" s="24"/>
      <c r="J2" s="24"/>
      <c r="K2" s="24"/>
      <c r="L2" s="24"/>
      <c r="M2" s="24"/>
      <c r="N2" s="26"/>
    </row>
    <row r="3" spans="1:16" s="9" customFormat="1" ht="32.25" customHeight="1">
      <c r="A3" s="9" t="s">
        <v>2</v>
      </c>
      <c r="B3" s="9" t="s">
        <v>100</v>
      </c>
      <c r="C3" s="11">
        <v>3</v>
      </c>
      <c r="D3" s="11">
        <v>4</v>
      </c>
      <c r="E3" s="11">
        <v>5</v>
      </c>
      <c r="F3" s="11">
        <v>6</v>
      </c>
      <c r="G3" s="11">
        <v>7</v>
      </c>
      <c r="H3" s="11" t="s">
        <v>3</v>
      </c>
      <c r="I3" s="11" t="s">
        <v>4</v>
      </c>
      <c r="J3" s="11" t="s">
        <v>5</v>
      </c>
      <c r="K3" s="11" t="s">
        <v>37</v>
      </c>
      <c r="L3" s="11">
        <v>9</v>
      </c>
      <c r="M3" s="11" t="s">
        <v>6</v>
      </c>
      <c r="N3" s="20" t="s">
        <v>138</v>
      </c>
      <c r="O3" s="20" t="s">
        <v>137</v>
      </c>
      <c r="P3" s="208" t="s">
        <v>139</v>
      </c>
    </row>
    <row r="4" spans="1:16">
      <c r="A4" s="82" t="s">
        <v>7</v>
      </c>
      <c r="B4" s="78" t="s">
        <v>17</v>
      </c>
      <c r="C4" s="126">
        <v>0</v>
      </c>
      <c r="D4" s="126">
        <v>0</v>
      </c>
      <c r="E4" s="126">
        <v>5</v>
      </c>
      <c r="F4" s="126">
        <v>12</v>
      </c>
      <c r="G4" s="126">
        <v>14</v>
      </c>
      <c r="H4" s="126">
        <v>1</v>
      </c>
      <c r="I4" s="126">
        <v>3</v>
      </c>
      <c r="J4" s="126">
        <v>0</v>
      </c>
      <c r="K4" s="126">
        <v>0</v>
      </c>
      <c r="L4" s="126">
        <v>0</v>
      </c>
      <c r="M4" s="123">
        <v>0</v>
      </c>
      <c r="N4" s="75">
        <f t="shared" ref="N4:N23" si="0">SUM(C4:M4)</f>
        <v>35</v>
      </c>
      <c r="O4" s="147">
        <f>VLOOKUP($B4,'3. Staff in post (WTE)'!$B:$N,13,FALSE)</f>
        <v>33.89</v>
      </c>
      <c r="P4" s="210">
        <f t="shared" ref="P4:P21" si="1">O4/N4</f>
        <v>0.96828571428571431</v>
      </c>
    </row>
    <row r="5" spans="1:16">
      <c r="A5" s="83"/>
      <c r="B5" s="74" t="s">
        <v>18</v>
      </c>
      <c r="C5" s="127">
        <v>0</v>
      </c>
      <c r="D5" s="127">
        <v>0</v>
      </c>
      <c r="E5" s="127">
        <v>15</v>
      </c>
      <c r="F5" s="127">
        <v>24</v>
      </c>
      <c r="G5" s="127">
        <v>33</v>
      </c>
      <c r="H5" s="127">
        <v>6</v>
      </c>
      <c r="I5" s="127">
        <v>1</v>
      </c>
      <c r="J5" s="127">
        <v>1</v>
      </c>
      <c r="K5" s="127">
        <v>0</v>
      </c>
      <c r="L5" s="127">
        <v>0</v>
      </c>
      <c r="M5" s="34">
        <v>0</v>
      </c>
      <c r="N5" s="76">
        <f t="shared" si="0"/>
        <v>80</v>
      </c>
      <c r="O5" s="192">
        <f>VLOOKUP($B5,'3. Staff in post (WTE)'!$B:$N,13,FALSE)</f>
        <v>70.75</v>
      </c>
      <c r="P5" s="211">
        <f t="shared" si="1"/>
        <v>0.88437500000000002</v>
      </c>
    </row>
    <row r="6" spans="1:16">
      <c r="A6" s="83"/>
      <c r="B6" s="74" t="s">
        <v>25</v>
      </c>
      <c r="C6" s="127">
        <v>0</v>
      </c>
      <c r="D6" s="127">
        <v>0</v>
      </c>
      <c r="E6" s="127">
        <v>7</v>
      </c>
      <c r="F6" s="127">
        <v>14</v>
      </c>
      <c r="G6" s="127">
        <v>15</v>
      </c>
      <c r="H6" s="127">
        <v>2</v>
      </c>
      <c r="I6" s="127">
        <v>0</v>
      </c>
      <c r="J6" s="127">
        <v>1</v>
      </c>
      <c r="K6" s="127">
        <v>0</v>
      </c>
      <c r="L6" s="127">
        <v>0</v>
      </c>
      <c r="M6" s="34">
        <v>0</v>
      </c>
      <c r="N6" s="192">
        <f t="shared" si="0"/>
        <v>39</v>
      </c>
      <c r="O6" s="192">
        <f>VLOOKUP($B6,'3. Staff in post (WTE)'!$B:$N,13,FALSE)</f>
        <v>31.41</v>
      </c>
      <c r="P6" s="211">
        <f t="shared" si="1"/>
        <v>0.80538461538461537</v>
      </c>
    </row>
    <row r="7" spans="1:16">
      <c r="A7" s="83"/>
      <c r="B7" s="74" t="s">
        <v>66</v>
      </c>
      <c r="C7" s="127">
        <v>0</v>
      </c>
      <c r="D7" s="127">
        <v>0</v>
      </c>
      <c r="E7" s="127">
        <v>8</v>
      </c>
      <c r="F7" s="127">
        <v>26</v>
      </c>
      <c r="G7" s="127">
        <v>19</v>
      </c>
      <c r="H7" s="127">
        <v>3</v>
      </c>
      <c r="I7" s="127">
        <v>2</v>
      </c>
      <c r="J7" s="127">
        <v>0</v>
      </c>
      <c r="K7" s="127">
        <v>0</v>
      </c>
      <c r="L7" s="127">
        <v>0</v>
      </c>
      <c r="M7" s="34">
        <v>0</v>
      </c>
      <c r="N7" s="76">
        <f t="shared" si="0"/>
        <v>58</v>
      </c>
      <c r="O7" s="192">
        <f>VLOOKUP($B7,'3. Staff in post (WTE)'!$B:$N,13,FALSE)</f>
        <v>48.68</v>
      </c>
      <c r="P7" s="211">
        <f t="shared" si="1"/>
        <v>0.83931034482758615</v>
      </c>
    </row>
    <row r="8" spans="1:16">
      <c r="A8" s="83"/>
      <c r="B8" s="79" t="s">
        <v>28</v>
      </c>
      <c r="C8" s="128">
        <v>0</v>
      </c>
      <c r="D8" s="128">
        <v>0</v>
      </c>
      <c r="E8" s="128">
        <v>6</v>
      </c>
      <c r="F8" s="128">
        <v>26</v>
      </c>
      <c r="G8" s="128">
        <v>10</v>
      </c>
      <c r="H8" s="128">
        <v>2</v>
      </c>
      <c r="I8" s="128">
        <v>1</v>
      </c>
      <c r="J8" s="128">
        <v>0</v>
      </c>
      <c r="K8" s="128">
        <v>0</v>
      </c>
      <c r="L8" s="128">
        <v>0</v>
      </c>
      <c r="M8" s="191">
        <v>0</v>
      </c>
      <c r="N8" s="77">
        <f t="shared" si="0"/>
        <v>45</v>
      </c>
      <c r="O8" s="212">
        <f>VLOOKUP($B8,'3. Staff in post (WTE)'!$B:$N,13,FALSE)</f>
        <v>35.230000000000004</v>
      </c>
      <c r="P8" s="213">
        <f t="shared" si="1"/>
        <v>0.78288888888888897</v>
      </c>
    </row>
    <row r="9" spans="1:16" s="8" customFormat="1">
      <c r="A9" s="83"/>
      <c r="B9" s="80" t="s">
        <v>82</v>
      </c>
      <c r="C9" s="88">
        <f>SUM(C4:C8)</f>
        <v>0</v>
      </c>
      <c r="D9" s="88">
        <f t="shared" ref="D9:M9" si="2">SUM(D4:D8)</f>
        <v>0</v>
      </c>
      <c r="E9" s="88">
        <f t="shared" si="2"/>
        <v>41</v>
      </c>
      <c r="F9" s="88">
        <f t="shared" si="2"/>
        <v>102</v>
      </c>
      <c r="G9" s="88">
        <f t="shared" si="2"/>
        <v>91</v>
      </c>
      <c r="H9" s="88">
        <f t="shared" si="2"/>
        <v>14</v>
      </c>
      <c r="I9" s="88">
        <f t="shared" si="2"/>
        <v>7</v>
      </c>
      <c r="J9" s="88">
        <f t="shared" si="2"/>
        <v>2</v>
      </c>
      <c r="K9" s="88">
        <f t="shared" si="2"/>
        <v>0</v>
      </c>
      <c r="L9" s="88">
        <f t="shared" si="2"/>
        <v>0</v>
      </c>
      <c r="M9" s="88">
        <f t="shared" si="2"/>
        <v>0</v>
      </c>
      <c r="N9" s="89">
        <f t="shared" si="0"/>
        <v>257</v>
      </c>
      <c r="O9" s="89">
        <f>VLOOKUP($B9,'3. Staff in post (WTE)'!$B:$N,13,FALSE)</f>
        <v>219.95999999999998</v>
      </c>
      <c r="P9" s="214">
        <f t="shared" si="1"/>
        <v>0.85587548638132283</v>
      </c>
    </row>
    <row r="10" spans="1:16">
      <c r="A10" s="83"/>
      <c r="B10" s="74" t="s">
        <v>9</v>
      </c>
      <c r="C10" s="12">
        <v>0</v>
      </c>
      <c r="D10" s="12">
        <v>1</v>
      </c>
      <c r="E10" s="12">
        <v>13</v>
      </c>
      <c r="F10" s="12">
        <v>18</v>
      </c>
      <c r="G10" s="12">
        <v>17</v>
      </c>
      <c r="H10" s="12">
        <v>9</v>
      </c>
      <c r="I10" s="12">
        <v>2</v>
      </c>
      <c r="J10" s="12">
        <v>0</v>
      </c>
      <c r="K10" s="12">
        <v>0</v>
      </c>
      <c r="L10" s="12">
        <v>0</v>
      </c>
      <c r="M10" s="12">
        <v>0</v>
      </c>
      <c r="N10" s="36">
        <f t="shared" si="0"/>
        <v>60</v>
      </c>
      <c r="O10" s="147">
        <f>VLOOKUP($B10,'3. Staff in post (WTE)'!$B:$N,13,FALSE)</f>
        <v>56.099999999999994</v>
      </c>
      <c r="P10" s="210">
        <f t="shared" si="1"/>
        <v>0.93499999999999994</v>
      </c>
    </row>
    <row r="11" spans="1:16">
      <c r="A11" s="83"/>
      <c r="B11" s="74" t="s">
        <v>67</v>
      </c>
      <c r="C11" s="12">
        <v>0</v>
      </c>
      <c r="D11" s="12">
        <v>2</v>
      </c>
      <c r="E11" s="12">
        <v>7</v>
      </c>
      <c r="F11" s="12">
        <v>22</v>
      </c>
      <c r="G11" s="12">
        <v>7</v>
      </c>
      <c r="H11" s="12">
        <v>3</v>
      </c>
      <c r="I11" s="12">
        <v>1</v>
      </c>
      <c r="J11" s="12">
        <v>0</v>
      </c>
      <c r="K11" s="12">
        <v>0</v>
      </c>
      <c r="L11" s="12">
        <v>0</v>
      </c>
      <c r="M11" s="12">
        <v>0</v>
      </c>
      <c r="N11" s="36">
        <f t="shared" si="0"/>
        <v>42</v>
      </c>
      <c r="O11" s="192">
        <f>VLOOKUP($B11,'3. Staff in post (WTE)'!$B:$N,13,FALSE)</f>
        <v>34.510000000000005</v>
      </c>
      <c r="P11" s="211">
        <f t="shared" si="1"/>
        <v>0.82166666666666677</v>
      </c>
    </row>
    <row r="12" spans="1:16">
      <c r="A12" s="83"/>
      <c r="B12" s="74" t="s">
        <v>68</v>
      </c>
      <c r="C12" s="12">
        <v>0</v>
      </c>
      <c r="D12" s="12">
        <v>1</v>
      </c>
      <c r="E12" s="12">
        <v>7</v>
      </c>
      <c r="F12" s="12">
        <v>15</v>
      </c>
      <c r="G12" s="12">
        <v>8</v>
      </c>
      <c r="H12" s="12">
        <v>2</v>
      </c>
      <c r="I12" s="12">
        <v>1</v>
      </c>
      <c r="J12" s="12">
        <v>0</v>
      </c>
      <c r="K12" s="12">
        <v>0</v>
      </c>
      <c r="L12" s="12">
        <v>0</v>
      </c>
      <c r="M12" s="12">
        <v>0</v>
      </c>
      <c r="N12" s="36">
        <f t="shared" si="0"/>
        <v>34</v>
      </c>
      <c r="O12" s="192">
        <f>VLOOKUP($B12,'3. Staff in post (WTE)'!$B:$N,13,FALSE)</f>
        <v>28.34</v>
      </c>
      <c r="P12" s="211">
        <f t="shared" si="1"/>
        <v>0.83352941176470585</v>
      </c>
    </row>
    <row r="13" spans="1:16">
      <c r="A13" s="83"/>
      <c r="B13" s="74" t="s">
        <v>15</v>
      </c>
      <c r="C13" s="12">
        <v>0</v>
      </c>
      <c r="D13" s="12">
        <v>0</v>
      </c>
      <c r="E13" s="12">
        <v>12</v>
      </c>
      <c r="F13" s="12">
        <v>49</v>
      </c>
      <c r="G13" s="12">
        <v>20</v>
      </c>
      <c r="H13" s="12">
        <v>3</v>
      </c>
      <c r="I13" s="12">
        <v>2</v>
      </c>
      <c r="J13" s="12">
        <v>0</v>
      </c>
      <c r="K13" s="12">
        <v>0</v>
      </c>
      <c r="L13" s="12">
        <v>0</v>
      </c>
      <c r="M13" s="12">
        <v>0</v>
      </c>
      <c r="N13" s="36">
        <f t="shared" si="0"/>
        <v>86</v>
      </c>
      <c r="O13" s="192">
        <f>VLOOKUP($B13,'3. Staff in post (WTE)'!$B:$N,13,FALSE)</f>
        <v>78.239999999999995</v>
      </c>
      <c r="P13" s="211">
        <f t="shared" si="1"/>
        <v>0.9097674418604651</v>
      </c>
    </row>
    <row r="14" spans="1:16">
      <c r="A14" s="83"/>
      <c r="B14" s="74" t="s">
        <v>64</v>
      </c>
      <c r="C14" s="12">
        <v>0</v>
      </c>
      <c r="D14" s="12">
        <v>1</v>
      </c>
      <c r="E14" s="12">
        <v>6</v>
      </c>
      <c r="F14" s="12">
        <v>6</v>
      </c>
      <c r="G14" s="12">
        <v>7</v>
      </c>
      <c r="H14" s="12">
        <v>2</v>
      </c>
      <c r="I14" s="12">
        <v>1</v>
      </c>
      <c r="J14" s="12">
        <v>0</v>
      </c>
      <c r="K14" s="12">
        <v>0</v>
      </c>
      <c r="L14" s="12">
        <v>0</v>
      </c>
      <c r="M14" s="12">
        <v>0</v>
      </c>
      <c r="N14" s="36">
        <f t="shared" si="0"/>
        <v>23</v>
      </c>
      <c r="O14" s="192">
        <f>VLOOKUP($B14,'3. Staff in post (WTE)'!$B:$N,13,FALSE)</f>
        <v>22.259999999999998</v>
      </c>
      <c r="P14" s="211">
        <f t="shared" si="1"/>
        <v>0.96782608695652161</v>
      </c>
    </row>
    <row r="15" spans="1:16">
      <c r="A15" s="83"/>
      <c r="B15" s="74" t="s">
        <v>24</v>
      </c>
      <c r="C15" s="12">
        <v>0</v>
      </c>
      <c r="D15" s="12">
        <v>3</v>
      </c>
      <c r="E15" s="12">
        <v>8</v>
      </c>
      <c r="F15" s="12">
        <v>10</v>
      </c>
      <c r="G15" s="12">
        <v>13</v>
      </c>
      <c r="H15" s="12">
        <v>5</v>
      </c>
      <c r="I15" s="12">
        <v>0</v>
      </c>
      <c r="J15" s="12">
        <v>1</v>
      </c>
      <c r="K15" s="12">
        <v>0</v>
      </c>
      <c r="L15" s="12">
        <v>0</v>
      </c>
      <c r="M15" s="12">
        <v>0</v>
      </c>
      <c r="N15" s="36">
        <f t="shared" si="0"/>
        <v>40</v>
      </c>
      <c r="O15" s="212">
        <f>VLOOKUP($B15,'3. Staff in post (WTE)'!$B:$N,13,FALSE)</f>
        <v>35.840000000000003</v>
      </c>
      <c r="P15" s="213">
        <f t="shared" si="1"/>
        <v>0.89600000000000013</v>
      </c>
    </row>
    <row r="16" spans="1:16" s="8" customFormat="1">
      <c r="A16" s="83"/>
      <c r="B16" s="80" t="s">
        <v>83</v>
      </c>
      <c r="C16" s="88">
        <f>SUM(C10:C15)</f>
        <v>0</v>
      </c>
      <c r="D16" s="88">
        <f t="shared" ref="D16:M16" si="3">SUM(D10:D15)</f>
        <v>8</v>
      </c>
      <c r="E16" s="88">
        <f t="shared" si="3"/>
        <v>53</v>
      </c>
      <c r="F16" s="88">
        <f t="shared" si="3"/>
        <v>120</v>
      </c>
      <c r="G16" s="88">
        <f t="shared" si="3"/>
        <v>72</v>
      </c>
      <c r="H16" s="88">
        <f t="shared" si="3"/>
        <v>24</v>
      </c>
      <c r="I16" s="88">
        <f t="shared" si="3"/>
        <v>7</v>
      </c>
      <c r="J16" s="88">
        <f t="shared" si="3"/>
        <v>1</v>
      </c>
      <c r="K16" s="88">
        <f t="shared" si="3"/>
        <v>0</v>
      </c>
      <c r="L16" s="88">
        <f t="shared" si="3"/>
        <v>0</v>
      </c>
      <c r="M16" s="88">
        <f t="shared" si="3"/>
        <v>0</v>
      </c>
      <c r="N16" s="89">
        <f t="shared" si="0"/>
        <v>285</v>
      </c>
      <c r="O16" s="89">
        <f>VLOOKUP($B16,'3. Staff in post (WTE)'!$B:$N,13,FALSE)</f>
        <v>255.29000000000002</v>
      </c>
      <c r="P16" s="214">
        <f t="shared" si="1"/>
        <v>0.8957543859649123</v>
      </c>
    </row>
    <row r="17" spans="1:16">
      <c r="A17" s="83"/>
      <c r="B17" s="74" t="s">
        <v>72</v>
      </c>
      <c r="C17" s="12">
        <v>4</v>
      </c>
      <c r="D17" s="12">
        <v>0</v>
      </c>
      <c r="E17" s="12">
        <v>18</v>
      </c>
      <c r="F17" s="12">
        <v>19</v>
      </c>
      <c r="G17" s="12">
        <v>14</v>
      </c>
      <c r="H17" s="12">
        <v>2</v>
      </c>
      <c r="I17" s="12">
        <v>2</v>
      </c>
      <c r="J17" s="12">
        <v>0</v>
      </c>
      <c r="K17" s="12">
        <v>0</v>
      </c>
      <c r="L17" s="12">
        <v>0</v>
      </c>
      <c r="M17" s="12">
        <v>0</v>
      </c>
      <c r="N17" s="36">
        <f t="shared" si="0"/>
        <v>59</v>
      </c>
      <c r="O17" s="147">
        <f>VLOOKUP($B17,'3. Staff in post (WTE)'!$B:$N,13,FALSE)</f>
        <v>54.12</v>
      </c>
      <c r="P17" s="210">
        <f t="shared" si="1"/>
        <v>0.91728813559322031</v>
      </c>
    </row>
    <row r="18" spans="1:16">
      <c r="A18" s="83"/>
      <c r="B18" s="74" t="s">
        <v>22</v>
      </c>
      <c r="C18" s="12">
        <v>0</v>
      </c>
      <c r="D18" s="12">
        <v>0</v>
      </c>
      <c r="E18" s="12">
        <v>26</v>
      </c>
      <c r="F18" s="12">
        <v>64</v>
      </c>
      <c r="G18" s="12">
        <v>23</v>
      </c>
      <c r="H18" s="12">
        <v>4</v>
      </c>
      <c r="I18" s="12">
        <v>2</v>
      </c>
      <c r="J18" s="12">
        <v>0</v>
      </c>
      <c r="K18" s="12">
        <v>0</v>
      </c>
      <c r="L18" s="12">
        <v>0</v>
      </c>
      <c r="M18" s="12">
        <v>0</v>
      </c>
      <c r="N18" s="36">
        <f t="shared" si="0"/>
        <v>119</v>
      </c>
      <c r="O18" s="192">
        <f>VLOOKUP($B18,'3. Staff in post (WTE)'!$B:$N,13,FALSE)</f>
        <v>105.77000000000001</v>
      </c>
      <c r="P18" s="211">
        <f t="shared" si="1"/>
        <v>0.88882352941176479</v>
      </c>
    </row>
    <row r="19" spans="1:16">
      <c r="A19" s="83"/>
      <c r="B19" s="74" t="s">
        <v>65</v>
      </c>
      <c r="C19" s="12">
        <v>3</v>
      </c>
      <c r="D19" s="12">
        <v>0</v>
      </c>
      <c r="E19" s="12">
        <v>39</v>
      </c>
      <c r="F19" s="12">
        <v>55</v>
      </c>
      <c r="G19" s="12">
        <v>21</v>
      </c>
      <c r="H19" s="12">
        <v>6</v>
      </c>
      <c r="I19" s="12">
        <v>1</v>
      </c>
      <c r="J19" s="12">
        <v>1</v>
      </c>
      <c r="K19" s="12">
        <v>0</v>
      </c>
      <c r="L19" s="12">
        <v>0</v>
      </c>
      <c r="M19" s="12">
        <v>0</v>
      </c>
      <c r="N19" s="36">
        <f t="shared" si="0"/>
        <v>126</v>
      </c>
      <c r="O19" s="212">
        <f>VLOOKUP($B19,'3. Staff in post (WTE)'!$B:$N,13,FALSE)</f>
        <v>112.2</v>
      </c>
      <c r="P19" s="213">
        <f t="shared" si="1"/>
        <v>0.89047619047619053</v>
      </c>
    </row>
    <row r="20" spans="1:16" s="8" customFormat="1">
      <c r="A20" s="83"/>
      <c r="B20" s="80" t="s">
        <v>84</v>
      </c>
      <c r="C20" s="88">
        <f>SUM(C17:C19)</f>
        <v>7</v>
      </c>
      <c r="D20" s="88">
        <f t="shared" ref="D20:M20" si="4">SUM(D17:D19)</f>
        <v>0</v>
      </c>
      <c r="E20" s="88">
        <f t="shared" si="4"/>
        <v>83</v>
      </c>
      <c r="F20" s="88">
        <f t="shared" si="4"/>
        <v>138</v>
      </c>
      <c r="G20" s="88">
        <f t="shared" si="4"/>
        <v>58</v>
      </c>
      <c r="H20" s="88">
        <f t="shared" si="4"/>
        <v>12</v>
      </c>
      <c r="I20" s="88">
        <f t="shared" si="4"/>
        <v>5</v>
      </c>
      <c r="J20" s="88">
        <f t="shared" si="4"/>
        <v>1</v>
      </c>
      <c r="K20" s="88">
        <f t="shared" si="4"/>
        <v>0</v>
      </c>
      <c r="L20" s="88">
        <f t="shared" si="4"/>
        <v>0</v>
      </c>
      <c r="M20" s="88">
        <f t="shared" si="4"/>
        <v>0</v>
      </c>
      <c r="N20" s="89">
        <f t="shared" si="0"/>
        <v>304</v>
      </c>
      <c r="O20" s="89">
        <f>VLOOKUP($B20,'3. Staff in post (WTE)'!$B:$N,13,FALSE)</f>
        <v>272.08999999999997</v>
      </c>
      <c r="P20" s="214">
        <f t="shared" si="1"/>
        <v>0.895032894736842</v>
      </c>
    </row>
    <row r="21" spans="1:16">
      <c r="A21" s="83"/>
      <c r="B21" s="74" t="s">
        <v>13</v>
      </c>
      <c r="C21" s="12">
        <v>0</v>
      </c>
      <c r="D21" s="12">
        <v>0</v>
      </c>
      <c r="E21" s="12">
        <v>20</v>
      </c>
      <c r="F21" s="12">
        <v>38</v>
      </c>
      <c r="G21" s="12">
        <v>20</v>
      </c>
      <c r="H21" s="12">
        <v>7</v>
      </c>
      <c r="I21" s="12">
        <v>3</v>
      </c>
      <c r="J21" s="12">
        <v>0</v>
      </c>
      <c r="K21" s="12">
        <v>0</v>
      </c>
      <c r="L21" s="12">
        <v>0</v>
      </c>
      <c r="M21" s="12">
        <v>0</v>
      </c>
      <c r="N21" s="36">
        <f t="shared" si="0"/>
        <v>88</v>
      </c>
      <c r="O21" s="147">
        <f>VLOOKUP($B21,'3. Staff in post (WTE)'!$B:$N,13,FALSE)</f>
        <v>74.990000000000009</v>
      </c>
      <c r="P21" s="210">
        <f t="shared" si="1"/>
        <v>0.85215909090909103</v>
      </c>
    </row>
    <row r="22" spans="1:16">
      <c r="A22" s="83"/>
      <c r="B22" s="74" t="s">
        <v>58</v>
      </c>
      <c r="C22" s="63"/>
      <c r="D22" s="63"/>
      <c r="E22" s="63"/>
      <c r="F22" s="63"/>
      <c r="G22" s="63"/>
      <c r="H22" s="63"/>
      <c r="I22" s="63"/>
      <c r="J22" s="63"/>
      <c r="K22" s="63"/>
      <c r="L22" s="63"/>
      <c r="M22" s="63"/>
      <c r="N22" s="37"/>
      <c r="O22" s="64"/>
      <c r="P22" s="215"/>
    </row>
    <row r="23" spans="1:16">
      <c r="A23" s="83"/>
      <c r="B23" s="74" t="s">
        <v>59</v>
      </c>
      <c r="C23" s="12">
        <v>18.7</v>
      </c>
      <c r="D23" s="12">
        <v>5</v>
      </c>
      <c r="E23" s="12">
        <v>34</v>
      </c>
      <c r="F23" s="12">
        <v>44</v>
      </c>
      <c r="G23" s="12">
        <v>29.3</v>
      </c>
      <c r="H23" s="12">
        <v>14</v>
      </c>
      <c r="I23" s="12">
        <v>7</v>
      </c>
      <c r="J23" s="12">
        <v>1</v>
      </c>
      <c r="K23" s="12">
        <v>1</v>
      </c>
      <c r="L23" s="12">
        <v>0</v>
      </c>
      <c r="M23" s="12">
        <v>0</v>
      </c>
      <c r="N23" s="36">
        <f t="shared" si="0"/>
        <v>154</v>
      </c>
      <c r="O23" s="212">
        <f>VLOOKUP($B23,'3. Staff in post (WTE)'!$B:$N,13,FALSE)</f>
        <v>143.71</v>
      </c>
      <c r="P23" s="213">
        <f>O23/N23</f>
        <v>0.93318181818181822</v>
      </c>
    </row>
    <row r="24" spans="1:16" s="8" customFormat="1">
      <c r="A24" s="83"/>
      <c r="B24" s="80" t="s">
        <v>85</v>
      </c>
      <c r="C24" s="88"/>
      <c r="D24" s="88"/>
      <c r="E24" s="88"/>
      <c r="F24" s="88"/>
      <c r="G24" s="88"/>
      <c r="H24" s="88"/>
      <c r="I24" s="88"/>
      <c r="J24" s="88"/>
      <c r="K24" s="88"/>
      <c r="L24" s="88"/>
      <c r="M24" s="88"/>
      <c r="N24" s="89"/>
      <c r="O24" s="89"/>
      <c r="P24" s="214"/>
    </row>
    <row r="25" spans="1:16" s="19" customFormat="1">
      <c r="A25" s="83"/>
      <c r="B25" s="74" t="s">
        <v>48</v>
      </c>
      <c r="C25" s="127">
        <v>1</v>
      </c>
      <c r="D25" s="127">
        <v>1</v>
      </c>
      <c r="E25" s="127">
        <v>4</v>
      </c>
      <c r="F25" s="127">
        <v>5</v>
      </c>
      <c r="G25" s="127">
        <v>9</v>
      </c>
      <c r="H25" s="127">
        <v>2</v>
      </c>
      <c r="I25" s="127">
        <v>1</v>
      </c>
      <c r="J25" s="127">
        <v>0</v>
      </c>
      <c r="K25" s="127">
        <v>0</v>
      </c>
      <c r="L25" s="127">
        <v>0</v>
      </c>
      <c r="M25" s="34">
        <v>0</v>
      </c>
      <c r="N25" s="36">
        <f t="shared" ref="N25" si="5">SUM(C25:M25)</f>
        <v>23</v>
      </c>
      <c r="O25" s="147">
        <f>VLOOKUP($B25,'3. Staff in post (WTE)'!$B:$N,13,FALSE)</f>
        <v>21.7</v>
      </c>
      <c r="P25" s="210">
        <f t="shared" ref="P25:P67" si="6">O25/N25</f>
        <v>0.94347826086956521</v>
      </c>
    </row>
    <row r="26" spans="1:16">
      <c r="A26" s="83"/>
      <c r="B26" s="74" t="s">
        <v>45</v>
      </c>
      <c r="C26" s="12">
        <v>0</v>
      </c>
      <c r="D26" s="12">
        <v>0</v>
      </c>
      <c r="E26" s="12">
        <v>7</v>
      </c>
      <c r="F26" s="12">
        <v>11</v>
      </c>
      <c r="G26" s="12">
        <v>23</v>
      </c>
      <c r="H26" s="12">
        <v>7</v>
      </c>
      <c r="I26" s="12">
        <v>0</v>
      </c>
      <c r="J26" s="12">
        <v>1</v>
      </c>
      <c r="K26" s="12">
        <v>0</v>
      </c>
      <c r="L26" s="12">
        <v>0</v>
      </c>
      <c r="M26" s="12">
        <v>0</v>
      </c>
      <c r="N26" s="36">
        <f t="shared" ref="N26:N49" si="7">SUM(C26:M26)</f>
        <v>49</v>
      </c>
      <c r="O26" s="192">
        <f>VLOOKUP($B26,'3. Staff in post (WTE)'!$B:$N,13,FALSE)</f>
        <v>43.160000000000004</v>
      </c>
      <c r="P26" s="211">
        <f t="shared" si="6"/>
        <v>0.88081632653061237</v>
      </c>
    </row>
    <row r="27" spans="1:16">
      <c r="A27" s="83"/>
      <c r="B27" s="74" t="s">
        <v>10</v>
      </c>
      <c r="C27" s="12">
        <v>7</v>
      </c>
      <c r="D27" s="12">
        <v>2</v>
      </c>
      <c r="E27" s="12">
        <v>17</v>
      </c>
      <c r="F27" s="12">
        <v>22</v>
      </c>
      <c r="G27" s="12">
        <v>16</v>
      </c>
      <c r="H27" s="12">
        <v>8</v>
      </c>
      <c r="I27" s="12">
        <v>1</v>
      </c>
      <c r="J27" s="12">
        <v>1</v>
      </c>
      <c r="K27" s="12">
        <v>0</v>
      </c>
      <c r="L27" s="12">
        <v>0</v>
      </c>
      <c r="M27" s="12">
        <v>0</v>
      </c>
      <c r="N27" s="130">
        <f t="shared" si="7"/>
        <v>74</v>
      </c>
      <c r="O27" s="192">
        <f>VLOOKUP($B27,'3. Staff in post (WTE)'!$B:$N,13,FALSE)</f>
        <v>66.3</v>
      </c>
      <c r="P27" s="211">
        <f t="shared" si="6"/>
        <v>0.8959459459459459</v>
      </c>
    </row>
    <row r="28" spans="1:16">
      <c r="A28" s="83"/>
      <c r="B28" s="74" t="s">
        <v>16</v>
      </c>
      <c r="C28" s="12">
        <v>0</v>
      </c>
      <c r="D28" s="12">
        <v>0</v>
      </c>
      <c r="E28" s="12">
        <v>8</v>
      </c>
      <c r="F28" s="12">
        <v>6</v>
      </c>
      <c r="G28" s="12">
        <v>9</v>
      </c>
      <c r="H28" s="12">
        <v>6</v>
      </c>
      <c r="I28" s="12">
        <v>1</v>
      </c>
      <c r="J28" s="12">
        <v>0</v>
      </c>
      <c r="K28" s="12">
        <v>0</v>
      </c>
      <c r="L28" s="12">
        <v>0</v>
      </c>
      <c r="M28" s="12">
        <v>0</v>
      </c>
      <c r="N28" s="130">
        <f t="shared" si="7"/>
        <v>30</v>
      </c>
      <c r="O28" s="192">
        <f>VLOOKUP($B28,'3. Staff in post (WTE)'!$B:$N,13,FALSE)</f>
        <v>27.9</v>
      </c>
      <c r="P28" s="211">
        <f t="shared" si="6"/>
        <v>0.92999999999999994</v>
      </c>
    </row>
    <row r="29" spans="1:16">
      <c r="A29" s="83"/>
      <c r="B29" s="74" t="s">
        <v>49</v>
      </c>
      <c r="C29" s="12">
        <v>0</v>
      </c>
      <c r="D29" s="12">
        <v>0</v>
      </c>
      <c r="E29" s="12">
        <v>2</v>
      </c>
      <c r="F29" s="12">
        <v>4</v>
      </c>
      <c r="G29" s="12">
        <v>7</v>
      </c>
      <c r="H29" s="12">
        <v>4</v>
      </c>
      <c r="I29" s="12">
        <v>1</v>
      </c>
      <c r="J29" s="12">
        <v>0</v>
      </c>
      <c r="K29" s="12">
        <v>0</v>
      </c>
      <c r="L29" s="12">
        <v>0</v>
      </c>
      <c r="M29" s="12">
        <v>0</v>
      </c>
      <c r="N29" s="36">
        <f t="shared" si="7"/>
        <v>18</v>
      </c>
      <c r="O29" s="192">
        <f>VLOOKUP($B29,'3. Staff in post (WTE)'!$B:$N,13,FALSE)</f>
        <v>17.600000000000001</v>
      </c>
      <c r="P29" s="211">
        <f t="shared" si="6"/>
        <v>0.97777777777777786</v>
      </c>
    </row>
    <row r="30" spans="1:16">
      <c r="A30" s="83"/>
      <c r="B30" s="74" t="s">
        <v>26</v>
      </c>
      <c r="C30" s="12">
        <v>0</v>
      </c>
      <c r="D30" s="12">
        <v>0</v>
      </c>
      <c r="E30" s="12">
        <v>12</v>
      </c>
      <c r="F30" s="12">
        <v>23</v>
      </c>
      <c r="G30" s="12">
        <v>27</v>
      </c>
      <c r="H30" s="12">
        <v>25</v>
      </c>
      <c r="I30" s="12">
        <v>5</v>
      </c>
      <c r="J30" s="12">
        <v>4</v>
      </c>
      <c r="K30" s="12">
        <v>0</v>
      </c>
      <c r="L30" s="12">
        <v>0</v>
      </c>
      <c r="M30" s="12">
        <v>0</v>
      </c>
      <c r="N30" s="36">
        <f t="shared" si="7"/>
        <v>96</v>
      </c>
      <c r="O30" s="212">
        <f>VLOOKUP($B30,'3. Staff in post (WTE)'!$B:$N,13,FALSE)</f>
        <v>91.710000000000008</v>
      </c>
      <c r="P30" s="213">
        <f t="shared" si="6"/>
        <v>0.95531250000000012</v>
      </c>
    </row>
    <row r="31" spans="1:16" s="8" customFormat="1">
      <c r="A31" s="83"/>
      <c r="B31" s="80" t="s">
        <v>86</v>
      </c>
      <c r="C31" s="88">
        <f>SUM(C25:C30)</f>
        <v>8</v>
      </c>
      <c r="D31" s="88">
        <f t="shared" ref="D31:M31" si="8">SUM(D25:D30)</f>
        <v>3</v>
      </c>
      <c r="E31" s="88">
        <f t="shared" si="8"/>
        <v>50</v>
      </c>
      <c r="F31" s="88">
        <f t="shared" si="8"/>
        <v>71</v>
      </c>
      <c r="G31" s="88">
        <f t="shared" si="8"/>
        <v>91</v>
      </c>
      <c r="H31" s="88">
        <f t="shared" si="8"/>
        <v>52</v>
      </c>
      <c r="I31" s="88">
        <f t="shared" si="8"/>
        <v>9</v>
      </c>
      <c r="J31" s="88">
        <f t="shared" si="8"/>
        <v>6</v>
      </c>
      <c r="K31" s="88">
        <f t="shared" si="8"/>
        <v>0</v>
      </c>
      <c r="L31" s="88">
        <f t="shared" si="8"/>
        <v>0</v>
      </c>
      <c r="M31" s="88">
        <f t="shared" si="8"/>
        <v>0</v>
      </c>
      <c r="N31" s="89">
        <f t="shared" si="7"/>
        <v>290</v>
      </c>
      <c r="O31" s="89">
        <f>VLOOKUP($B31,'3. Staff in post (WTE)'!$B:$N,13,FALSE)</f>
        <v>268.37</v>
      </c>
      <c r="P31" s="214">
        <f t="shared" si="6"/>
        <v>0.92541379310344829</v>
      </c>
    </row>
    <row r="32" spans="1:16">
      <c r="A32" s="83"/>
      <c r="B32" s="74" t="s">
        <v>77</v>
      </c>
      <c r="C32" s="12">
        <v>0</v>
      </c>
      <c r="D32" s="12">
        <v>0</v>
      </c>
      <c r="E32" s="12">
        <v>2</v>
      </c>
      <c r="F32" s="12">
        <v>6</v>
      </c>
      <c r="G32" s="12">
        <v>5</v>
      </c>
      <c r="H32" s="12">
        <v>1</v>
      </c>
      <c r="I32" s="12">
        <v>1</v>
      </c>
      <c r="J32" s="12">
        <v>0</v>
      </c>
      <c r="K32" s="12">
        <v>0</v>
      </c>
      <c r="L32" s="12">
        <v>0</v>
      </c>
      <c r="M32" s="12">
        <v>0</v>
      </c>
      <c r="N32" s="130">
        <f t="shared" si="7"/>
        <v>15</v>
      </c>
      <c r="O32" s="147">
        <f>VLOOKUP($B32,'3. Staff in post (WTE)'!$B:$N,13,FALSE)</f>
        <v>13.2</v>
      </c>
      <c r="P32" s="210">
        <f t="shared" si="6"/>
        <v>0.88</v>
      </c>
    </row>
    <row r="33" spans="1:16">
      <c r="A33" s="83"/>
      <c r="B33" s="74" t="s">
        <v>23</v>
      </c>
      <c r="C33" s="12">
        <v>0</v>
      </c>
      <c r="D33" s="12">
        <v>0</v>
      </c>
      <c r="E33" s="12">
        <v>10</v>
      </c>
      <c r="F33" s="12">
        <v>37</v>
      </c>
      <c r="G33" s="12">
        <v>11</v>
      </c>
      <c r="H33" s="12">
        <v>4</v>
      </c>
      <c r="I33" s="12">
        <v>1</v>
      </c>
      <c r="J33" s="12">
        <v>0</v>
      </c>
      <c r="K33" s="12">
        <v>0</v>
      </c>
      <c r="L33" s="12">
        <v>0</v>
      </c>
      <c r="M33" s="12">
        <v>0</v>
      </c>
      <c r="N33" s="130">
        <f t="shared" si="7"/>
        <v>63</v>
      </c>
      <c r="O33" s="192">
        <f>VLOOKUP($B33,'3. Staff in post (WTE)'!$B:$N,13,FALSE)</f>
        <v>55.3</v>
      </c>
      <c r="P33" s="211">
        <f t="shared" si="6"/>
        <v>0.87777777777777777</v>
      </c>
    </row>
    <row r="34" spans="1:16">
      <c r="A34" s="83"/>
      <c r="B34" s="74" t="s">
        <v>60</v>
      </c>
      <c r="C34" s="12">
        <v>1</v>
      </c>
      <c r="D34" s="12">
        <v>1</v>
      </c>
      <c r="E34" s="12">
        <v>17</v>
      </c>
      <c r="F34" s="12">
        <v>36</v>
      </c>
      <c r="G34" s="12">
        <v>14</v>
      </c>
      <c r="H34" s="12">
        <v>5</v>
      </c>
      <c r="I34" s="12">
        <v>1</v>
      </c>
      <c r="J34" s="12">
        <v>0</v>
      </c>
      <c r="K34" s="12">
        <v>0</v>
      </c>
      <c r="L34" s="12">
        <v>0</v>
      </c>
      <c r="M34" s="12">
        <v>0</v>
      </c>
      <c r="N34" s="36">
        <f t="shared" si="7"/>
        <v>75</v>
      </c>
      <c r="O34" s="212">
        <f>VLOOKUP($B34,'3. Staff in post (WTE)'!$B:$N,13,FALSE)</f>
        <v>68.11</v>
      </c>
      <c r="P34" s="213">
        <f t="shared" si="6"/>
        <v>0.90813333333333335</v>
      </c>
    </row>
    <row r="35" spans="1:16" s="8" customFormat="1">
      <c r="A35" s="83"/>
      <c r="B35" s="80" t="s">
        <v>87</v>
      </c>
      <c r="C35" s="88">
        <f>SUM(C32:C34)</f>
        <v>1</v>
      </c>
      <c r="D35" s="88">
        <f t="shared" ref="D35" si="9">SUM(D32:D34)</f>
        <v>1</v>
      </c>
      <c r="E35" s="88">
        <f t="shared" ref="E35" si="10">SUM(E32:E34)</f>
        <v>29</v>
      </c>
      <c r="F35" s="88">
        <f t="shared" ref="F35" si="11">SUM(F32:F34)</f>
        <v>79</v>
      </c>
      <c r="G35" s="88">
        <f t="shared" ref="G35" si="12">SUM(G32:G34)</f>
        <v>30</v>
      </c>
      <c r="H35" s="88">
        <f t="shared" ref="H35" si="13">SUM(H32:H34)</f>
        <v>10</v>
      </c>
      <c r="I35" s="88">
        <f t="shared" ref="I35" si="14">SUM(I32:I34)</f>
        <v>3</v>
      </c>
      <c r="J35" s="88">
        <f t="shared" ref="J35" si="15">SUM(J32:J34)</f>
        <v>0</v>
      </c>
      <c r="K35" s="88">
        <f t="shared" ref="K35" si="16">SUM(K32:K34)</f>
        <v>0</v>
      </c>
      <c r="L35" s="88">
        <f t="shared" ref="L35" si="17">SUM(L32:L34)</f>
        <v>0</v>
      </c>
      <c r="M35" s="88">
        <f t="shared" ref="M35" si="18">SUM(M32:M34)</f>
        <v>0</v>
      </c>
      <c r="N35" s="89">
        <f t="shared" si="7"/>
        <v>153</v>
      </c>
      <c r="O35" s="89">
        <f>VLOOKUP($B35,'3. Staff in post (WTE)'!$B:$N,13,FALSE)</f>
        <v>136.61000000000001</v>
      </c>
      <c r="P35" s="214">
        <f t="shared" si="6"/>
        <v>0.89287581699346419</v>
      </c>
    </row>
    <row r="36" spans="1:16">
      <c r="A36" s="83"/>
      <c r="B36" s="74" t="s">
        <v>8</v>
      </c>
      <c r="C36" s="12">
        <v>4</v>
      </c>
      <c r="D36" s="12">
        <v>2</v>
      </c>
      <c r="E36" s="12">
        <v>11</v>
      </c>
      <c r="F36" s="12">
        <v>25</v>
      </c>
      <c r="G36" s="12">
        <v>14</v>
      </c>
      <c r="H36" s="12">
        <v>4</v>
      </c>
      <c r="I36" s="12">
        <v>2</v>
      </c>
      <c r="J36" s="12">
        <v>1</v>
      </c>
      <c r="K36" s="12">
        <v>0</v>
      </c>
      <c r="L36" s="12">
        <v>0</v>
      </c>
      <c r="M36" s="12">
        <v>0</v>
      </c>
      <c r="N36" s="36">
        <f t="shared" si="7"/>
        <v>63</v>
      </c>
      <c r="O36" s="147">
        <f>VLOOKUP($B36,'3. Staff in post (WTE)'!$B:$N,13,FALSE)</f>
        <v>59.190000000000005</v>
      </c>
      <c r="P36" s="210">
        <f t="shared" si="6"/>
        <v>0.93952380952380965</v>
      </c>
    </row>
    <row r="37" spans="1:16">
      <c r="A37" s="83"/>
      <c r="B37" s="74" t="s">
        <v>12</v>
      </c>
      <c r="C37" s="12">
        <v>0</v>
      </c>
      <c r="D37" s="12">
        <v>2</v>
      </c>
      <c r="E37" s="12">
        <v>8</v>
      </c>
      <c r="F37" s="12">
        <v>14</v>
      </c>
      <c r="G37" s="12">
        <v>13</v>
      </c>
      <c r="H37" s="12">
        <v>7</v>
      </c>
      <c r="I37" s="12">
        <v>0</v>
      </c>
      <c r="J37" s="12">
        <v>1</v>
      </c>
      <c r="K37" s="12">
        <v>0</v>
      </c>
      <c r="L37" s="12">
        <v>0</v>
      </c>
      <c r="M37" s="12">
        <v>0</v>
      </c>
      <c r="N37" s="36">
        <f t="shared" si="7"/>
        <v>45</v>
      </c>
      <c r="O37" s="192">
        <f>VLOOKUP($B37,'3. Staff in post (WTE)'!$B:$N,13,FALSE)</f>
        <v>42.220000000000006</v>
      </c>
      <c r="P37" s="211">
        <f t="shared" si="6"/>
        <v>0.9382222222222224</v>
      </c>
    </row>
    <row r="38" spans="1:16">
      <c r="A38" s="83"/>
      <c r="B38" s="74" t="s">
        <v>50</v>
      </c>
      <c r="C38" s="12">
        <v>0</v>
      </c>
      <c r="D38" s="12">
        <v>1</v>
      </c>
      <c r="E38" s="12">
        <v>16</v>
      </c>
      <c r="F38" s="12">
        <v>25</v>
      </c>
      <c r="G38" s="12">
        <v>33</v>
      </c>
      <c r="H38" s="12">
        <v>10</v>
      </c>
      <c r="I38" s="12">
        <v>1</v>
      </c>
      <c r="J38" s="12">
        <v>1</v>
      </c>
      <c r="K38" s="12">
        <v>0</v>
      </c>
      <c r="L38" s="12">
        <v>0</v>
      </c>
      <c r="M38" s="12">
        <v>0</v>
      </c>
      <c r="N38" s="36">
        <f t="shared" si="7"/>
        <v>87</v>
      </c>
      <c r="O38" s="192">
        <f>VLOOKUP($B38,'3. Staff in post (WTE)'!$B:$N,13,FALSE)</f>
        <v>81.81</v>
      </c>
      <c r="P38" s="211">
        <f t="shared" si="6"/>
        <v>0.94034482758620697</v>
      </c>
    </row>
    <row r="39" spans="1:16">
      <c r="A39" s="83"/>
      <c r="B39" s="74" t="s">
        <v>61</v>
      </c>
      <c r="C39" s="12">
        <v>0</v>
      </c>
      <c r="D39" s="12">
        <v>0</v>
      </c>
      <c r="E39" s="12">
        <v>24</v>
      </c>
      <c r="F39" s="12">
        <v>40</v>
      </c>
      <c r="G39" s="12">
        <v>44</v>
      </c>
      <c r="H39" s="12">
        <v>12</v>
      </c>
      <c r="I39" s="12">
        <v>7</v>
      </c>
      <c r="J39" s="12">
        <v>0</v>
      </c>
      <c r="K39" s="12">
        <v>1</v>
      </c>
      <c r="L39" s="12">
        <v>0</v>
      </c>
      <c r="M39" s="12">
        <v>0</v>
      </c>
      <c r="N39" s="130">
        <f t="shared" si="7"/>
        <v>128</v>
      </c>
      <c r="O39" s="212">
        <f>VLOOKUP($B39,'3. Staff in post (WTE)'!$B:$N,13,FALSE)</f>
        <v>107.4</v>
      </c>
      <c r="P39" s="213">
        <f t="shared" si="6"/>
        <v>0.83906250000000004</v>
      </c>
    </row>
    <row r="40" spans="1:16" s="8" customFormat="1">
      <c r="A40" s="83"/>
      <c r="B40" s="80" t="s">
        <v>88</v>
      </c>
      <c r="C40" s="88">
        <f>SUM(C36:C39)</f>
        <v>4</v>
      </c>
      <c r="D40" s="88">
        <f t="shared" ref="D40:M40" si="19">SUM(D36:D39)</f>
        <v>5</v>
      </c>
      <c r="E40" s="88">
        <f t="shared" si="19"/>
        <v>59</v>
      </c>
      <c r="F40" s="88">
        <f t="shared" si="19"/>
        <v>104</v>
      </c>
      <c r="G40" s="88">
        <f t="shared" si="19"/>
        <v>104</v>
      </c>
      <c r="H40" s="88">
        <f t="shared" si="19"/>
        <v>33</v>
      </c>
      <c r="I40" s="88">
        <f t="shared" si="19"/>
        <v>10</v>
      </c>
      <c r="J40" s="88">
        <f t="shared" si="19"/>
        <v>3</v>
      </c>
      <c r="K40" s="88">
        <f t="shared" si="19"/>
        <v>1</v>
      </c>
      <c r="L40" s="88">
        <f t="shared" si="19"/>
        <v>0</v>
      </c>
      <c r="M40" s="88">
        <f t="shared" si="19"/>
        <v>0</v>
      </c>
      <c r="N40" s="89">
        <f t="shared" si="7"/>
        <v>323</v>
      </c>
      <c r="O40" s="89">
        <f>VLOOKUP($B40,'3. Staff in post (WTE)'!$B:$N,13,FALSE)</f>
        <v>290.62</v>
      </c>
      <c r="P40" s="214">
        <f t="shared" si="6"/>
        <v>0.89975232198142419</v>
      </c>
    </row>
    <row r="41" spans="1:16">
      <c r="A41" s="83"/>
      <c r="B41" s="74" t="s">
        <v>11</v>
      </c>
      <c r="C41" s="12">
        <v>0</v>
      </c>
      <c r="D41" s="12">
        <v>0</v>
      </c>
      <c r="E41" s="12">
        <v>17</v>
      </c>
      <c r="F41" s="12">
        <v>32</v>
      </c>
      <c r="G41" s="12">
        <v>13</v>
      </c>
      <c r="H41" s="12">
        <v>4</v>
      </c>
      <c r="I41" s="12">
        <v>1</v>
      </c>
      <c r="J41" s="12">
        <v>0</v>
      </c>
      <c r="K41" s="12">
        <v>0</v>
      </c>
      <c r="L41" s="12">
        <v>0</v>
      </c>
      <c r="M41" s="12">
        <v>0</v>
      </c>
      <c r="N41" s="36">
        <f t="shared" si="7"/>
        <v>67</v>
      </c>
      <c r="O41" s="147">
        <f>VLOOKUP($B41,'3. Staff in post (WTE)'!$B:$N,13,FALSE)</f>
        <v>55.32</v>
      </c>
      <c r="P41" s="210">
        <f t="shared" si="6"/>
        <v>0.8256716417910448</v>
      </c>
    </row>
    <row r="42" spans="1:16">
      <c r="A42" s="83"/>
      <c r="B42" s="74" t="s">
        <v>20</v>
      </c>
      <c r="C42" s="12">
        <v>3</v>
      </c>
      <c r="D42" s="12">
        <v>1</v>
      </c>
      <c r="E42" s="12">
        <v>2</v>
      </c>
      <c r="F42" s="12">
        <v>10</v>
      </c>
      <c r="G42" s="12">
        <v>11</v>
      </c>
      <c r="H42" s="12">
        <v>0</v>
      </c>
      <c r="I42" s="12">
        <v>1</v>
      </c>
      <c r="J42" s="12">
        <v>0</v>
      </c>
      <c r="K42" s="12">
        <v>0</v>
      </c>
      <c r="L42" s="12">
        <v>0</v>
      </c>
      <c r="M42" s="12">
        <v>0</v>
      </c>
      <c r="N42" s="36">
        <f t="shared" si="7"/>
        <v>28</v>
      </c>
      <c r="O42" s="192">
        <f>VLOOKUP($B42,'3. Staff in post (WTE)'!$B:$N,13,FALSE)</f>
        <v>23.33</v>
      </c>
      <c r="P42" s="211">
        <f t="shared" si="6"/>
        <v>0.83321428571428569</v>
      </c>
    </row>
    <row r="43" spans="1:16">
      <c r="A43" s="83"/>
      <c r="B43" s="74" t="s">
        <v>21</v>
      </c>
      <c r="C43" s="12">
        <v>0</v>
      </c>
      <c r="D43" s="12">
        <v>2</v>
      </c>
      <c r="E43" s="12">
        <v>7</v>
      </c>
      <c r="F43" s="12">
        <v>15</v>
      </c>
      <c r="G43" s="12">
        <v>7</v>
      </c>
      <c r="H43" s="12">
        <v>3</v>
      </c>
      <c r="I43" s="12">
        <v>1</v>
      </c>
      <c r="J43" s="12">
        <v>0</v>
      </c>
      <c r="K43" s="12">
        <v>0</v>
      </c>
      <c r="L43" s="12">
        <v>0</v>
      </c>
      <c r="M43" s="12">
        <v>0</v>
      </c>
      <c r="N43" s="130">
        <f t="shared" si="7"/>
        <v>35</v>
      </c>
      <c r="O43" s="192">
        <f>VLOOKUP($B43,'3. Staff in post (WTE)'!$B:$N,13,FALSE)</f>
        <v>34.299999999999997</v>
      </c>
      <c r="P43" s="211">
        <f t="shared" si="6"/>
        <v>0.97999999999999987</v>
      </c>
    </row>
    <row r="44" spans="1:16">
      <c r="A44" s="83"/>
      <c r="B44" s="74" t="s">
        <v>57</v>
      </c>
      <c r="C44" s="12">
        <v>0</v>
      </c>
      <c r="D44" s="12">
        <v>0</v>
      </c>
      <c r="E44" s="12">
        <v>7</v>
      </c>
      <c r="F44" s="12">
        <v>10</v>
      </c>
      <c r="G44" s="12">
        <v>5</v>
      </c>
      <c r="H44" s="12">
        <v>3</v>
      </c>
      <c r="I44" s="12">
        <v>1</v>
      </c>
      <c r="J44" s="12">
        <v>0</v>
      </c>
      <c r="K44" s="12">
        <v>0</v>
      </c>
      <c r="L44" s="12">
        <v>0</v>
      </c>
      <c r="M44" s="12">
        <v>0</v>
      </c>
      <c r="N44" s="36">
        <f t="shared" si="7"/>
        <v>26</v>
      </c>
      <c r="O44" s="192">
        <f>VLOOKUP($B44,'3. Staff in post (WTE)'!$B:$N,13,FALSE)</f>
        <v>22.799999999999997</v>
      </c>
      <c r="P44" s="211">
        <f t="shared" si="6"/>
        <v>0.87692307692307681</v>
      </c>
    </row>
    <row r="45" spans="1:16">
      <c r="A45" s="83"/>
      <c r="B45" s="74" t="s">
        <v>80</v>
      </c>
      <c r="C45" s="12">
        <v>0</v>
      </c>
      <c r="D45" s="12">
        <v>1</v>
      </c>
      <c r="E45" s="12">
        <v>10</v>
      </c>
      <c r="F45" s="12">
        <v>10</v>
      </c>
      <c r="G45" s="12">
        <v>14</v>
      </c>
      <c r="H45" s="12">
        <v>3</v>
      </c>
      <c r="I45" s="12">
        <v>3</v>
      </c>
      <c r="J45" s="12">
        <v>1</v>
      </c>
      <c r="K45" s="12">
        <v>0</v>
      </c>
      <c r="L45" s="12">
        <v>0</v>
      </c>
      <c r="M45" s="12">
        <v>0</v>
      </c>
      <c r="N45" s="36">
        <f t="shared" si="7"/>
        <v>42</v>
      </c>
      <c r="O45" s="192">
        <f>VLOOKUP($B45,'3. Staff in post (WTE)'!$B:$N,13,FALSE)</f>
        <v>38.5</v>
      </c>
      <c r="P45" s="211">
        <f t="shared" si="6"/>
        <v>0.91666666666666663</v>
      </c>
    </row>
    <row r="46" spans="1:16">
      <c r="A46" s="83"/>
      <c r="B46" s="74" t="s">
        <v>54</v>
      </c>
      <c r="C46" s="12">
        <v>0</v>
      </c>
      <c r="D46" s="12">
        <v>1</v>
      </c>
      <c r="E46" s="12">
        <v>3</v>
      </c>
      <c r="F46" s="12">
        <v>11</v>
      </c>
      <c r="G46" s="12">
        <v>9</v>
      </c>
      <c r="H46" s="12">
        <v>3</v>
      </c>
      <c r="I46" s="12">
        <v>0</v>
      </c>
      <c r="J46" s="12">
        <v>1</v>
      </c>
      <c r="K46" s="12">
        <v>0</v>
      </c>
      <c r="L46" s="12">
        <v>0</v>
      </c>
      <c r="M46" s="12">
        <v>0</v>
      </c>
      <c r="N46" s="36">
        <f t="shared" si="7"/>
        <v>28</v>
      </c>
      <c r="O46" s="192">
        <f>VLOOKUP($B46,'3. Staff in post (WTE)'!$B:$N,13,FALSE)</f>
        <v>26.950000000000003</v>
      </c>
      <c r="P46" s="211">
        <f t="shared" si="6"/>
        <v>0.96250000000000013</v>
      </c>
    </row>
    <row r="47" spans="1:16">
      <c r="A47" s="83"/>
      <c r="B47" s="74" t="s">
        <v>81</v>
      </c>
      <c r="C47" s="12">
        <v>1</v>
      </c>
      <c r="D47" s="12">
        <v>1</v>
      </c>
      <c r="E47" s="12">
        <v>15</v>
      </c>
      <c r="F47" s="12">
        <v>23</v>
      </c>
      <c r="G47" s="12">
        <v>22</v>
      </c>
      <c r="H47" s="12">
        <v>5</v>
      </c>
      <c r="I47" s="12">
        <v>0</v>
      </c>
      <c r="J47" s="12">
        <v>3</v>
      </c>
      <c r="K47" s="12">
        <v>0</v>
      </c>
      <c r="L47" s="12">
        <v>0</v>
      </c>
      <c r="M47" s="12">
        <v>0</v>
      </c>
      <c r="N47" s="36">
        <f t="shared" si="7"/>
        <v>70</v>
      </c>
      <c r="O47" s="192">
        <f>VLOOKUP($B47,'3. Staff in post (WTE)'!$B:$N,13,FALSE)</f>
        <v>60.059999999999995</v>
      </c>
      <c r="P47" s="211">
        <f t="shared" si="6"/>
        <v>0.85799999999999998</v>
      </c>
    </row>
    <row r="48" spans="1:16">
      <c r="A48" s="83"/>
      <c r="B48" s="74" t="s">
        <v>78</v>
      </c>
      <c r="C48" s="12">
        <v>0</v>
      </c>
      <c r="D48" s="12">
        <v>0</v>
      </c>
      <c r="E48" s="12">
        <v>7</v>
      </c>
      <c r="F48" s="12">
        <v>7</v>
      </c>
      <c r="G48" s="12">
        <v>11</v>
      </c>
      <c r="H48" s="12">
        <v>2</v>
      </c>
      <c r="I48" s="12">
        <v>1</v>
      </c>
      <c r="J48" s="12">
        <v>0</v>
      </c>
      <c r="K48" s="12">
        <v>0</v>
      </c>
      <c r="L48" s="12">
        <v>0</v>
      </c>
      <c r="M48" s="12">
        <v>0</v>
      </c>
      <c r="N48" s="130">
        <f t="shared" si="7"/>
        <v>28</v>
      </c>
      <c r="O48" s="212">
        <f>VLOOKUP($B48,'3. Staff in post (WTE)'!$B:$N,13,FALSE)</f>
        <v>26.5</v>
      </c>
      <c r="P48" s="213">
        <f t="shared" si="6"/>
        <v>0.9464285714285714</v>
      </c>
    </row>
    <row r="49" spans="1:16" s="8" customFormat="1">
      <c r="A49" s="83"/>
      <c r="B49" s="80" t="s">
        <v>89</v>
      </c>
      <c r="C49" s="88">
        <f>SUM(C41:C48)</f>
        <v>4</v>
      </c>
      <c r="D49" s="88">
        <f t="shared" ref="D49:M49" si="20">SUM(D41:D48)</f>
        <v>6</v>
      </c>
      <c r="E49" s="88">
        <f t="shared" si="20"/>
        <v>68</v>
      </c>
      <c r="F49" s="88">
        <f t="shared" si="20"/>
        <v>118</v>
      </c>
      <c r="G49" s="88">
        <f t="shared" si="20"/>
        <v>92</v>
      </c>
      <c r="H49" s="88">
        <f t="shared" si="20"/>
        <v>23</v>
      </c>
      <c r="I49" s="88">
        <f t="shared" si="20"/>
        <v>8</v>
      </c>
      <c r="J49" s="88">
        <f t="shared" si="20"/>
        <v>5</v>
      </c>
      <c r="K49" s="88">
        <f t="shared" si="20"/>
        <v>0</v>
      </c>
      <c r="L49" s="88">
        <f t="shared" si="20"/>
        <v>0</v>
      </c>
      <c r="M49" s="88">
        <f t="shared" si="20"/>
        <v>0</v>
      </c>
      <c r="N49" s="89">
        <f t="shared" si="7"/>
        <v>324</v>
      </c>
      <c r="O49" s="89">
        <f>VLOOKUP($B49,'3. Staff in post (WTE)'!$B:$N,13,FALSE)</f>
        <v>287.76000000000005</v>
      </c>
      <c r="P49" s="214">
        <f t="shared" si="6"/>
        <v>0.88814814814814824</v>
      </c>
    </row>
    <row r="50" spans="1:16">
      <c r="A50" s="83"/>
      <c r="B50" s="74" t="s">
        <v>39</v>
      </c>
      <c r="C50" s="12">
        <v>0</v>
      </c>
      <c r="D50" s="12">
        <v>0</v>
      </c>
      <c r="E50" s="12">
        <v>20</v>
      </c>
      <c r="F50" s="12">
        <v>20</v>
      </c>
      <c r="G50" s="12">
        <v>37</v>
      </c>
      <c r="H50" s="12">
        <v>16</v>
      </c>
      <c r="I50" s="12">
        <v>1</v>
      </c>
      <c r="J50" s="12">
        <v>1</v>
      </c>
      <c r="K50" s="12">
        <v>0</v>
      </c>
      <c r="L50" s="12">
        <v>0</v>
      </c>
      <c r="M50" s="12">
        <v>0</v>
      </c>
      <c r="N50" s="130">
        <f t="shared" ref="N50" si="21">SUM(C50:M50)</f>
        <v>95</v>
      </c>
      <c r="O50" s="147">
        <f>VLOOKUP($B50,'3. Staff in post (WTE)'!$B:$N,13,FALSE)</f>
        <v>91.6</v>
      </c>
      <c r="P50" s="210">
        <f t="shared" si="6"/>
        <v>0.96421052631578941</v>
      </c>
    </row>
    <row r="51" spans="1:16">
      <c r="A51" s="83"/>
      <c r="B51" s="81" t="s">
        <v>14</v>
      </c>
      <c r="C51" s="12">
        <v>0</v>
      </c>
      <c r="D51" s="12">
        <v>0</v>
      </c>
      <c r="E51" s="12">
        <v>10</v>
      </c>
      <c r="F51" s="12">
        <v>23</v>
      </c>
      <c r="G51" s="12">
        <v>32</v>
      </c>
      <c r="H51" s="12">
        <v>11</v>
      </c>
      <c r="I51" s="12">
        <v>5</v>
      </c>
      <c r="J51" s="12">
        <v>1</v>
      </c>
      <c r="K51" s="12">
        <v>0</v>
      </c>
      <c r="L51" s="12">
        <v>0</v>
      </c>
      <c r="M51" s="12">
        <v>0</v>
      </c>
      <c r="N51" s="36">
        <f t="shared" ref="N51:N58" si="22">SUM(C51:M51)</f>
        <v>82</v>
      </c>
      <c r="O51" s="212">
        <f>VLOOKUP($B51,'3. Staff in post (WTE)'!$B:$N,13,FALSE)</f>
        <v>76.900000000000006</v>
      </c>
      <c r="P51" s="213">
        <f t="shared" si="6"/>
        <v>0.93780487804878054</v>
      </c>
    </row>
    <row r="52" spans="1:16" s="8" customFormat="1">
      <c r="A52" s="83"/>
      <c r="B52" s="80" t="s">
        <v>90</v>
      </c>
      <c r="C52" s="88">
        <f>SUM(C50:C51)</f>
        <v>0</v>
      </c>
      <c r="D52" s="88">
        <f t="shared" ref="D52:M52" si="23">SUM(D50:D51)</f>
        <v>0</v>
      </c>
      <c r="E52" s="88">
        <f t="shared" si="23"/>
        <v>30</v>
      </c>
      <c r="F52" s="88">
        <f t="shared" si="23"/>
        <v>43</v>
      </c>
      <c r="G52" s="88">
        <f t="shared" si="23"/>
        <v>69</v>
      </c>
      <c r="H52" s="88">
        <f t="shared" si="23"/>
        <v>27</v>
      </c>
      <c r="I52" s="88">
        <f t="shared" si="23"/>
        <v>6</v>
      </c>
      <c r="J52" s="88">
        <f t="shared" si="23"/>
        <v>2</v>
      </c>
      <c r="K52" s="88">
        <f t="shared" si="23"/>
        <v>0</v>
      </c>
      <c r="L52" s="88">
        <f t="shared" si="23"/>
        <v>0</v>
      </c>
      <c r="M52" s="88">
        <f t="shared" si="23"/>
        <v>0</v>
      </c>
      <c r="N52" s="89">
        <f t="shared" si="22"/>
        <v>177</v>
      </c>
      <c r="O52" s="89">
        <f>VLOOKUP($B52,'3. Staff in post (WTE)'!$B:$N,13,FALSE)</f>
        <v>168.5</v>
      </c>
      <c r="P52" s="214">
        <f t="shared" si="6"/>
        <v>0.95197740112994356</v>
      </c>
    </row>
    <row r="53" spans="1:16">
      <c r="A53" s="83"/>
      <c r="B53" s="74" t="s">
        <v>56</v>
      </c>
      <c r="C53" s="12">
        <v>0</v>
      </c>
      <c r="D53" s="12">
        <v>0</v>
      </c>
      <c r="E53" s="12">
        <v>18</v>
      </c>
      <c r="F53" s="12">
        <v>20</v>
      </c>
      <c r="G53" s="12">
        <v>33</v>
      </c>
      <c r="H53" s="12">
        <v>10</v>
      </c>
      <c r="I53" s="12">
        <v>1</v>
      </c>
      <c r="J53" s="12">
        <v>1</v>
      </c>
      <c r="K53" s="12">
        <v>0</v>
      </c>
      <c r="L53" s="12">
        <v>0</v>
      </c>
      <c r="M53" s="12">
        <v>0</v>
      </c>
      <c r="N53" s="130">
        <f t="shared" si="22"/>
        <v>83</v>
      </c>
      <c r="O53" s="147">
        <f>VLOOKUP($B53,'3. Staff in post (WTE)'!$B:$N,13,FALSE)</f>
        <v>79.399999999999991</v>
      </c>
      <c r="P53" s="210">
        <f t="shared" si="6"/>
        <v>0.95662650602409627</v>
      </c>
    </row>
    <row r="54" spans="1:16">
      <c r="A54" s="83"/>
      <c r="B54" s="74" t="s">
        <v>105</v>
      </c>
      <c r="C54" s="12">
        <v>0</v>
      </c>
      <c r="D54" s="12">
        <v>1</v>
      </c>
      <c r="E54" s="12">
        <v>3</v>
      </c>
      <c r="F54" s="12">
        <v>19</v>
      </c>
      <c r="G54" s="12">
        <v>13</v>
      </c>
      <c r="H54" s="12">
        <v>1</v>
      </c>
      <c r="I54" s="12">
        <v>1</v>
      </c>
      <c r="J54" s="12">
        <v>1</v>
      </c>
      <c r="K54" s="12">
        <v>0</v>
      </c>
      <c r="L54" s="12">
        <v>0</v>
      </c>
      <c r="M54" s="12">
        <v>0</v>
      </c>
      <c r="N54" s="36">
        <f t="shared" si="22"/>
        <v>39</v>
      </c>
      <c r="O54" s="192">
        <f>VLOOKUP($B54,'3. Staff in post (WTE)'!$B:$N,13,FALSE)</f>
        <v>36</v>
      </c>
      <c r="P54" s="211">
        <f t="shared" si="6"/>
        <v>0.92307692307692313</v>
      </c>
    </row>
    <row r="55" spans="1:16">
      <c r="A55" s="83"/>
      <c r="B55" s="74" t="s">
        <v>19</v>
      </c>
      <c r="C55" s="12">
        <v>0</v>
      </c>
      <c r="D55" s="12">
        <v>0</v>
      </c>
      <c r="E55" s="12">
        <v>5</v>
      </c>
      <c r="F55" s="12">
        <v>11</v>
      </c>
      <c r="G55" s="12">
        <v>16</v>
      </c>
      <c r="H55" s="12">
        <v>3</v>
      </c>
      <c r="I55" s="12">
        <v>1</v>
      </c>
      <c r="J55" s="12">
        <v>0</v>
      </c>
      <c r="K55" s="12">
        <v>0</v>
      </c>
      <c r="L55" s="12">
        <v>0</v>
      </c>
      <c r="M55" s="12">
        <v>0</v>
      </c>
      <c r="N55" s="36">
        <f t="shared" si="22"/>
        <v>36</v>
      </c>
      <c r="O55" s="192">
        <f>VLOOKUP($B55,'3. Staff in post (WTE)'!$B:$N,13,FALSE)</f>
        <v>31.67</v>
      </c>
      <c r="P55" s="211">
        <f t="shared" si="6"/>
        <v>0.87972222222222229</v>
      </c>
    </row>
    <row r="56" spans="1:16">
      <c r="A56" s="83"/>
      <c r="B56" s="74" t="s">
        <v>47</v>
      </c>
      <c r="C56" s="12">
        <v>0</v>
      </c>
      <c r="D56" s="12">
        <v>2</v>
      </c>
      <c r="E56" s="12">
        <v>14</v>
      </c>
      <c r="F56" s="12">
        <v>29</v>
      </c>
      <c r="G56" s="12">
        <v>20</v>
      </c>
      <c r="H56" s="12">
        <v>5</v>
      </c>
      <c r="I56" s="12">
        <v>2</v>
      </c>
      <c r="J56" s="12">
        <v>0</v>
      </c>
      <c r="K56" s="12">
        <v>0</v>
      </c>
      <c r="L56" s="12">
        <v>0</v>
      </c>
      <c r="M56" s="12">
        <v>0</v>
      </c>
      <c r="N56" s="36">
        <f>SUM(C56:M56)</f>
        <v>72</v>
      </c>
      <c r="O56" s="192">
        <f>VLOOKUP($B56,'3. Staff in post (WTE)'!$B:$N,13,FALSE)</f>
        <v>65.98</v>
      </c>
      <c r="P56" s="211">
        <f t="shared" si="6"/>
        <v>0.91638888888888892</v>
      </c>
    </row>
    <row r="57" spans="1:16">
      <c r="A57" s="83"/>
      <c r="B57" s="74" t="s">
        <v>79</v>
      </c>
      <c r="C57" s="12">
        <v>1</v>
      </c>
      <c r="D57" s="12">
        <v>0</v>
      </c>
      <c r="E57" s="12">
        <v>11</v>
      </c>
      <c r="F57" s="12">
        <v>25</v>
      </c>
      <c r="G57" s="12">
        <v>14</v>
      </c>
      <c r="H57" s="12">
        <v>4</v>
      </c>
      <c r="I57" s="12">
        <v>1</v>
      </c>
      <c r="J57" s="12">
        <v>0</v>
      </c>
      <c r="K57" s="12">
        <v>0</v>
      </c>
      <c r="L57" s="12">
        <v>0</v>
      </c>
      <c r="M57" s="12">
        <v>0</v>
      </c>
      <c r="N57" s="36">
        <f t="shared" si="22"/>
        <v>56</v>
      </c>
      <c r="O57" s="212">
        <f>VLOOKUP($B57,'3. Staff in post (WTE)'!$B:$N,13,FALSE)</f>
        <v>51.03</v>
      </c>
      <c r="P57" s="213">
        <f t="shared" si="6"/>
        <v>0.91125</v>
      </c>
    </row>
    <row r="58" spans="1:16" s="8" customFormat="1">
      <c r="A58" s="83"/>
      <c r="B58" s="80" t="s">
        <v>91</v>
      </c>
      <c r="C58" s="88">
        <f t="shared" ref="C58:M58" si="24">SUM(C53:C57)</f>
        <v>1</v>
      </c>
      <c r="D58" s="88">
        <f t="shared" si="24"/>
        <v>3</v>
      </c>
      <c r="E58" s="88">
        <f t="shared" si="24"/>
        <v>51</v>
      </c>
      <c r="F58" s="88">
        <f t="shared" si="24"/>
        <v>104</v>
      </c>
      <c r="G58" s="88">
        <f t="shared" si="24"/>
        <v>96</v>
      </c>
      <c r="H58" s="88">
        <f t="shared" si="24"/>
        <v>23</v>
      </c>
      <c r="I58" s="88">
        <f t="shared" si="24"/>
        <v>6</v>
      </c>
      <c r="J58" s="88">
        <f t="shared" si="24"/>
        <v>2</v>
      </c>
      <c r="K58" s="88">
        <f t="shared" si="24"/>
        <v>0</v>
      </c>
      <c r="L58" s="88">
        <f t="shared" si="24"/>
        <v>0</v>
      </c>
      <c r="M58" s="88">
        <f t="shared" si="24"/>
        <v>0</v>
      </c>
      <c r="N58" s="89">
        <f t="shared" si="22"/>
        <v>286</v>
      </c>
      <c r="O58" s="89">
        <f>VLOOKUP($B58,'3. Staff in post (WTE)'!$B:$N,13,FALSE)</f>
        <v>264.08000000000004</v>
      </c>
      <c r="P58" s="214">
        <f t="shared" si="6"/>
        <v>0.92335664335664347</v>
      </c>
    </row>
    <row r="59" spans="1:16">
      <c r="A59" s="83"/>
      <c r="B59" s="74" t="s">
        <v>62</v>
      </c>
      <c r="C59" s="12">
        <v>0</v>
      </c>
      <c r="D59" s="12">
        <v>1</v>
      </c>
      <c r="E59" s="12">
        <v>9</v>
      </c>
      <c r="F59" s="12">
        <v>26</v>
      </c>
      <c r="G59" s="12">
        <v>10</v>
      </c>
      <c r="H59" s="12">
        <v>1</v>
      </c>
      <c r="I59" s="12">
        <v>4</v>
      </c>
      <c r="J59" s="12">
        <v>0</v>
      </c>
      <c r="K59" s="12">
        <v>0</v>
      </c>
      <c r="L59" s="12">
        <v>0</v>
      </c>
      <c r="M59" s="12">
        <v>0</v>
      </c>
      <c r="N59" s="36">
        <f t="shared" ref="N59:N62" si="25">SUM(C59:M59)</f>
        <v>51</v>
      </c>
      <c r="O59" s="147">
        <f>VLOOKUP($B59,'3. Staff in post (WTE)'!$B:$N,13,FALSE)</f>
        <v>41.31</v>
      </c>
      <c r="P59" s="210">
        <f t="shared" si="6"/>
        <v>0.81</v>
      </c>
    </row>
    <row r="60" spans="1:16">
      <c r="A60" s="83"/>
      <c r="B60" s="74" t="s">
        <v>63</v>
      </c>
      <c r="C60" s="12">
        <v>0</v>
      </c>
      <c r="D60" s="12">
        <v>1</v>
      </c>
      <c r="E60" s="12">
        <v>5</v>
      </c>
      <c r="F60" s="12">
        <v>17</v>
      </c>
      <c r="G60" s="12">
        <v>7</v>
      </c>
      <c r="H60" s="12">
        <v>0</v>
      </c>
      <c r="I60" s="12">
        <v>1</v>
      </c>
      <c r="J60" s="12">
        <v>0</v>
      </c>
      <c r="K60" s="12">
        <v>0</v>
      </c>
      <c r="L60" s="12">
        <v>0</v>
      </c>
      <c r="M60" s="12">
        <v>0</v>
      </c>
      <c r="N60" s="36">
        <f t="shared" si="25"/>
        <v>31</v>
      </c>
      <c r="O60" s="192">
        <f>VLOOKUP($B60,'3. Staff in post (WTE)'!$B:$N,13,FALSE)</f>
        <v>27.67</v>
      </c>
      <c r="P60" s="211">
        <f t="shared" si="6"/>
        <v>0.89258064516129043</v>
      </c>
    </row>
    <row r="61" spans="1:16">
      <c r="A61" s="83"/>
      <c r="B61" s="81" t="s">
        <v>46</v>
      </c>
      <c r="C61" s="12">
        <v>0</v>
      </c>
      <c r="D61" s="12">
        <v>0</v>
      </c>
      <c r="E61" s="12">
        <v>24</v>
      </c>
      <c r="F61" s="12">
        <v>28</v>
      </c>
      <c r="G61" s="12">
        <v>34</v>
      </c>
      <c r="H61" s="12">
        <v>5</v>
      </c>
      <c r="I61" s="12">
        <v>1</v>
      </c>
      <c r="J61" s="12">
        <v>1</v>
      </c>
      <c r="K61" s="12">
        <v>0</v>
      </c>
      <c r="L61" s="12">
        <v>0</v>
      </c>
      <c r="M61" s="12">
        <v>0</v>
      </c>
      <c r="N61" s="36">
        <f t="shared" si="25"/>
        <v>93</v>
      </c>
      <c r="O61" s="192">
        <f>VLOOKUP($B61,'3. Staff in post (WTE)'!$B:$N,13,FALSE)</f>
        <v>78.05</v>
      </c>
      <c r="P61" s="211">
        <f t="shared" si="6"/>
        <v>0.83924731182795698</v>
      </c>
    </row>
    <row r="62" spans="1:16">
      <c r="A62" s="83"/>
      <c r="B62" s="74" t="s">
        <v>27</v>
      </c>
      <c r="C62" s="12">
        <v>0</v>
      </c>
      <c r="D62" s="12">
        <v>0</v>
      </c>
      <c r="E62" s="12">
        <v>7</v>
      </c>
      <c r="F62" s="12">
        <v>13</v>
      </c>
      <c r="G62" s="12">
        <v>22</v>
      </c>
      <c r="H62" s="12">
        <v>1</v>
      </c>
      <c r="I62" s="12">
        <v>1</v>
      </c>
      <c r="J62" s="12">
        <v>0</v>
      </c>
      <c r="K62" s="12">
        <v>0</v>
      </c>
      <c r="L62" s="12">
        <v>0</v>
      </c>
      <c r="M62" s="12">
        <v>0</v>
      </c>
      <c r="N62" s="36">
        <f t="shared" si="25"/>
        <v>44</v>
      </c>
      <c r="O62" s="192">
        <f>VLOOKUP($B62,'3. Staff in post (WTE)'!$B:$N,13,FALSE)</f>
        <v>38.92</v>
      </c>
      <c r="P62" s="211">
        <f t="shared" si="6"/>
        <v>0.88454545454545463</v>
      </c>
    </row>
    <row r="63" spans="1:16">
      <c r="A63" s="83"/>
      <c r="B63" s="74" t="s">
        <v>55</v>
      </c>
      <c r="C63" s="12">
        <v>0</v>
      </c>
      <c r="D63" s="12">
        <v>3</v>
      </c>
      <c r="E63" s="12">
        <v>7</v>
      </c>
      <c r="F63" s="12">
        <v>11</v>
      </c>
      <c r="G63" s="12">
        <v>10</v>
      </c>
      <c r="H63" s="12">
        <v>2</v>
      </c>
      <c r="I63" s="12">
        <v>1</v>
      </c>
      <c r="J63" s="12">
        <v>0</v>
      </c>
      <c r="K63" s="12">
        <v>0</v>
      </c>
      <c r="L63" s="12">
        <v>0</v>
      </c>
      <c r="M63" s="12">
        <v>0</v>
      </c>
      <c r="N63" s="36">
        <f>SUM(C63:M63)</f>
        <v>34</v>
      </c>
      <c r="O63" s="192">
        <f>VLOOKUP($B63,'3. Staff in post (WTE)'!$B:$N,13,FALSE)</f>
        <v>31.84</v>
      </c>
      <c r="P63" s="211">
        <f t="shared" si="6"/>
        <v>0.93647058823529417</v>
      </c>
    </row>
    <row r="64" spans="1:16">
      <c r="A64" s="83"/>
      <c r="B64" s="79" t="s">
        <v>53</v>
      </c>
      <c r="C64" s="12">
        <v>0</v>
      </c>
      <c r="D64" s="12">
        <v>0</v>
      </c>
      <c r="E64" s="12">
        <v>5</v>
      </c>
      <c r="F64" s="12">
        <v>9</v>
      </c>
      <c r="G64" s="12">
        <v>12</v>
      </c>
      <c r="H64" s="12">
        <v>2</v>
      </c>
      <c r="I64" s="12">
        <v>1</v>
      </c>
      <c r="J64" s="12">
        <v>0</v>
      </c>
      <c r="K64" s="12">
        <v>0</v>
      </c>
      <c r="L64" s="12">
        <v>0</v>
      </c>
      <c r="M64" s="12">
        <v>0</v>
      </c>
      <c r="N64" s="36">
        <f>SUM(C64:M64)</f>
        <v>29</v>
      </c>
      <c r="O64" s="212">
        <f>VLOOKUP($B64,'3. Staff in post (WTE)'!$B:$N,13,FALSE)</f>
        <v>25.98</v>
      </c>
      <c r="P64" s="213">
        <f t="shared" si="6"/>
        <v>0.89586206896551723</v>
      </c>
    </row>
    <row r="65" spans="1:16" s="8" customFormat="1">
      <c r="A65" s="16"/>
      <c r="B65" s="80" t="s">
        <v>92</v>
      </c>
      <c r="C65" s="88">
        <f>SUM(C59:C64)</f>
        <v>0</v>
      </c>
      <c r="D65" s="88">
        <f t="shared" ref="D65" si="26">SUM(D59:D64)</f>
        <v>5</v>
      </c>
      <c r="E65" s="88">
        <f t="shared" ref="E65" si="27">SUM(E59:E64)</f>
        <v>57</v>
      </c>
      <c r="F65" s="88">
        <f t="shared" ref="F65" si="28">SUM(F59:F64)</f>
        <v>104</v>
      </c>
      <c r="G65" s="88">
        <f t="shared" ref="G65" si="29">SUM(G59:G64)</f>
        <v>95</v>
      </c>
      <c r="H65" s="88">
        <f t="shared" ref="H65" si="30">SUM(H59:H64)</f>
        <v>11</v>
      </c>
      <c r="I65" s="88">
        <f t="shared" ref="I65" si="31">SUM(I59:I64)</f>
        <v>9</v>
      </c>
      <c r="J65" s="88">
        <f t="shared" ref="J65" si="32">SUM(J59:J64)</f>
        <v>1</v>
      </c>
      <c r="K65" s="88">
        <f t="shared" ref="K65" si="33">SUM(K59:K64)</f>
        <v>0</v>
      </c>
      <c r="L65" s="88">
        <f t="shared" ref="L65" si="34">SUM(L59:L64)</f>
        <v>0</v>
      </c>
      <c r="M65" s="88">
        <f t="shared" ref="M65" si="35">SUM(M59:M64)</f>
        <v>0</v>
      </c>
      <c r="N65" s="89">
        <f>SUM(C65:M65)</f>
        <v>282</v>
      </c>
      <c r="O65" s="89">
        <f>VLOOKUP($B65,'3. Staff in post (WTE)'!$B:$N,13,FALSE)</f>
        <v>243.77000000000004</v>
      </c>
      <c r="P65" s="214">
        <f t="shared" si="6"/>
        <v>0.86443262411347532</v>
      </c>
    </row>
    <row r="66" spans="1:16" s="9" customFormat="1">
      <c r="A66" s="66" t="s">
        <v>132</v>
      </c>
      <c r="B66" s="67"/>
      <c r="C66" s="200">
        <f>AVERAGE(C4:C8,C10:C15,C17:C19,C21:C23,C25:C30,C32:C34,C36:C39,C41:C48,C50:C51,C53:C57,C59:C64)</f>
        <v>0.87400000000000011</v>
      </c>
      <c r="D66" s="200">
        <f t="shared" ref="D66:N66" si="36">AVERAGE(D4:D8,D10:D15,D17:D19,D21:D23,D25:D30,D32:D34,D36:D39,D41:D48,D50:D51,D53:D57,D59:D64)</f>
        <v>0.72</v>
      </c>
      <c r="E66" s="200">
        <f t="shared" si="36"/>
        <v>11.5</v>
      </c>
      <c r="F66" s="200">
        <f t="shared" si="36"/>
        <v>21.3</v>
      </c>
      <c r="G66" s="200">
        <f t="shared" si="36"/>
        <v>16.945999999999998</v>
      </c>
      <c r="H66" s="200">
        <f t="shared" si="36"/>
        <v>5</v>
      </c>
      <c r="I66" s="200">
        <f t="shared" si="36"/>
        <v>1.6</v>
      </c>
      <c r="J66" s="200">
        <f t="shared" si="36"/>
        <v>0.48</v>
      </c>
      <c r="K66" s="200">
        <f t="shared" si="36"/>
        <v>0.04</v>
      </c>
      <c r="L66" s="200">
        <f t="shared" si="36"/>
        <v>0</v>
      </c>
      <c r="M66" s="200">
        <f t="shared" si="36"/>
        <v>0</v>
      </c>
      <c r="N66" s="188">
        <f t="shared" si="36"/>
        <v>58.46</v>
      </c>
      <c r="O66" s="89">
        <f>VLOOKUP($A66,'3. Staff in post (WTE)'!$A:$N,14,FALSE)</f>
        <v>52.515000000000008</v>
      </c>
      <c r="P66" s="214">
        <f t="shared" si="6"/>
        <v>0.89830653438248387</v>
      </c>
    </row>
    <row r="67" spans="1:16" s="19" customFormat="1">
      <c r="A67" s="8" t="s">
        <v>110</v>
      </c>
      <c r="B67" s="22" t="s">
        <v>44</v>
      </c>
      <c r="C67" s="127">
        <v>0</v>
      </c>
      <c r="D67" s="12">
        <v>0</v>
      </c>
      <c r="E67" s="12">
        <v>32</v>
      </c>
      <c r="F67" s="12">
        <v>39</v>
      </c>
      <c r="G67" s="12">
        <v>25</v>
      </c>
      <c r="H67" s="12">
        <v>9</v>
      </c>
      <c r="I67" s="12">
        <v>1</v>
      </c>
      <c r="J67" s="12">
        <v>0</v>
      </c>
      <c r="K67" s="12">
        <v>0</v>
      </c>
      <c r="L67" s="12">
        <v>0</v>
      </c>
      <c r="M67" s="127">
        <v>0</v>
      </c>
      <c r="N67" s="35">
        <f t="shared" ref="N67:N77" si="37">SUM(C67:M67)</f>
        <v>106</v>
      </c>
      <c r="O67" s="147">
        <f>VLOOKUP($B67,'3. Staff in post (WTE)'!$B:$N,13,FALSE)</f>
        <v>99.460000000000008</v>
      </c>
      <c r="P67" s="210">
        <f t="shared" si="6"/>
        <v>0.93830188679245285</v>
      </c>
    </row>
    <row r="68" spans="1:16" s="19" customFormat="1">
      <c r="A68" s="8"/>
      <c r="B68" s="94" t="s">
        <v>71</v>
      </c>
      <c r="C68" s="132"/>
      <c r="D68" s="129"/>
      <c r="E68" s="129"/>
      <c r="F68" s="129"/>
      <c r="G68" s="129"/>
      <c r="H68" s="129"/>
      <c r="I68" s="129"/>
      <c r="J68" s="129"/>
      <c r="K68" s="129"/>
      <c r="L68" s="129"/>
      <c r="M68" s="132"/>
      <c r="N68" s="64"/>
      <c r="O68" s="64"/>
      <c r="P68" s="215"/>
    </row>
    <row r="69" spans="1:16" s="9" customFormat="1">
      <c r="A69" s="194" t="s">
        <v>133</v>
      </c>
      <c r="B69" s="88"/>
      <c r="C69" s="88">
        <f>AVERAGE(C67:C68)</f>
        <v>0</v>
      </c>
      <c r="D69" s="88">
        <f t="shared" ref="D69:N69" si="38">AVERAGE(D67:D68)</f>
        <v>0</v>
      </c>
      <c r="E69" s="88">
        <f t="shared" si="38"/>
        <v>32</v>
      </c>
      <c r="F69" s="88">
        <f t="shared" si="38"/>
        <v>39</v>
      </c>
      <c r="G69" s="88">
        <f>AVERAGE(G67:G68)</f>
        <v>25</v>
      </c>
      <c r="H69" s="88">
        <f t="shared" si="38"/>
        <v>9</v>
      </c>
      <c r="I69" s="88">
        <f t="shared" si="38"/>
        <v>1</v>
      </c>
      <c r="J69" s="88">
        <f t="shared" si="38"/>
        <v>0</v>
      </c>
      <c r="K69" s="88">
        <f t="shared" si="38"/>
        <v>0</v>
      </c>
      <c r="L69" s="88">
        <f t="shared" si="38"/>
        <v>0</v>
      </c>
      <c r="M69" s="195">
        <f t="shared" si="38"/>
        <v>0</v>
      </c>
      <c r="N69" s="195">
        <f t="shared" si="38"/>
        <v>106</v>
      </c>
      <c r="O69" s="89">
        <f>VLOOKUP($A69,'3. Staff in post (WTE)'!$A:$N,14,FALSE)</f>
        <v>99.460000000000008</v>
      </c>
      <c r="P69" s="214">
        <f t="shared" ref="P69:P77" si="39">O69/N69</f>
        <v>0.93830188679245285</v>
      </c>
    </row>
    <row r="70" spans="1:16" s="19" customFormat="1">
      <c r="A70" s="8" t="s">
        <v>112</v>
      </c>
      <c r="B70" s="22" t="s">
        <v>31</v>
      </c>
      <c r="C70" s="12">
        <v>0</v>
      </c>
      <c r="D70" s="12">
        <v>0</v>
      </c>
      <c r="E70" s="12">
        <v>10</v>
      </c>
      <c r="F70" s="12">
        <v>11</v>
      </c>
      <c r="G70" s="12">
        <v>9</v>
      </c>
      <c r="H70" s="12">
        <v>1</v>
      </c>
      <c r="I70" s="12">
        <v>1</v>
      </c>
      <c r="J70" s="12">
        <v>0</v>
      </c>
      <c r="K70" s="12">
        <v>0</v>
      </c>
      <c r="L70" s="12">
        <v>0</v>
      </c>
      <c r="M70" s="12">
        <v>0</v>
      </c>
      <c r="N70" s="147">
        <f>SUM(C70:M70)</f>
        <v>32</v>
      </c>
      <c r="O70" s="147">
        <f>VLOOKUP($B70,'3. Staff in post (WTE)'!$B:$N,13,FALSE)</f>
        <v>27.56</v>
      </c>
      <c r="P70" s="210">
        <f t="shared" si="39"/>
        <v>0.86124999999999996</v>
      </c>
    </row>
    <row r="71" spans="1:16" s="19" customFormat="1">
      <c r="A71" s="21"/>
      <c r="B71" s="22" t="s">
        <v>51</v>
      </c>
      <c r="C71" s="12">
        <v>0</v>
      </c>
      <c r="D71" s="12">
        <v>0</v>
      </c>
      <c r="E71" s="12">
        <v>38</v>
      </c>
      <c r="F71" s="12">
        <v>65</v>
      </c>
      <c r="G71" s="12">
        <v>38</v>
      </c>
      <c r="H71" s="12">
        <v>3</v>
      </c>
      <c r="I71" s="12">
        <v>3</v>
      </c>
      <c r="J71" s="12">
        <v>1</v>
      </c>
      <c r="K71" s="12">
        <v>0</v>
      </c>
      <c r="L71" s="12">
        <v>0</v>
      </c>
      <c r="M71" s="12">
        <v>0</v>
      </c>
      <c r="N71" s="192">
        <f t="shared" si="37"/>
        <v>148</v>
      </c>
      <c r="O71" s="192">
        <f>VLOOKUP($B71,'3. Staff in post (WTE)'!$B:$N,13,FALSE)</f>
        <v>131.18</v>
      </c>
      <c r="P71" s="211">
        <f t="shared" si="39"/>
        <v>0.88635135135135135</v>
      </c>
    </row>
    <row r="72" spans="1:16" s="19" customFormat="1">
      <c r="A72" s="8"/>
      <c r="B72" s="22" t="s">
        <v>32</v>
      </c>
      <c r="C72" s="12">
        <v>0</v>
      </c>
      <c r="D72" s="12">
        <v>0</v>
      </c>
      <c r="E72" s="12">
        <v>0</v>
      </c>
      <c r="F72" s="12">
        <v>14</v>
      </c>
      <c r="G72" s="12">
        <v>6</v>
      </c>
      <c r="H72" s="12">
        <v>1</v>
      </c>
      <c r="I72" s="12">
        <v>1</v>
      </c>
      <c r="J72" s="12">
        <v>0</v>
      </c>
      <c r="K72" s="12">
        <v>0</v>
      </c>
      <c r="L72" s="12">
        <v>0</v>
      </c>
      <c r="M72" s="12">
        <v>0</v>
      </c>
      <c r="N72" s="192">
        <f t="shared" si="37"/>
        <v>22</v>
      </c>
      <c r="O72" s="192">
        <f>VLOOKUP($B72,'3. Staff in post (WTE)'!$B:$N,13,FALSE)</f>
        <v>19.96</v>
      </c>
      <c r="P72" s="211">
        <f t="shared" si="39"/>
        <v>0.90727272727272734</v>
      </c>
    </row>
    <row r="73" spans="1:16" s="19" customFormat="1">
      <c r="A73" s="8"/>
      <c r="B73" s="22" t="s">
        <v>33</v>
      </c>
      <c r="C73" s="12">
        <v>0</v>
      </c>
      <c r="D73" s="12">
        <v>0</v>
      </c>
      <c r="E73" s="12">
        <v>19</v>
      </c>
      <c r="F73" s="12">
        <v>30</v>
      </c>
      <c r="G73" s="12">
        <v>22</v>
      </c>
      <c r="H73" s="12">
        <v>3</v>
      </c>
      <c r="I73" s="12">
        <v>2</v>
      </c>
      <c r="J73" s="12">
        <v>0</v>
      </c>
      <c r="K73" s="12">
        <v>0</v>
      </c>
      <c r="L73" s="12">
        <v>0</v>
      </c>
      <c r="M73" s="12">
        <v>0</v>
      </c>
      <c r="N73" s="192">
        <f t="shared" si="37"/>
        <v>76</v>
      </c>
      <c r="O73" s="192">
        <f>VLOOKUP($B73,'3. Staff in post (WTE)'!$B:$N,13,FALSE)</f>
        <v>64.27</v>
      </c>
      <c r="P73" s="211">
        <f t="shared" si="39"/>
        <v>0.84565789473684205</v>
      </c>
    </row>
    <row r="74" spans="1:16" s="19" customFormat="1">
      <c r="A74" s="8"/>
      <c r="B74" s="23" t="s">
        <v>34</v>
      </c>
      <c r="C74" s="12">
        <v>4</v>
      </c>
      <c r="D74" s="12">
        <v>0</v>
      </c>
      <c r="E74" s="12">
        <v>7</v>
      </c>
      <c r="F74" s="12">
        <v>14</v>
      </c>
      <c r="G74" s="12">
        <v>12</v>
      </c>
      <c r="H74" s="12">
        <v>2</v>
      </c>
      <c r="I74" s="12">
        <v>1</v>
      </c>
      <c r="J74" s="12">
        <v>0</v>
      </c>
      <c r="K74" s="12">
        <v>0</v>
      </c>
      <c r="L74" s="12">
        <v>0</v>
      </c>
      <c r="M74" s="12">
        <v>0</v>
      </c>
      <c r="N74" s="196">
        <f t="shared" si="37"/>
        <v>40</v>
      </c>
      <c r="O74" s="212">
        <f>VLOOKUP($B74,'3. Staff in post (WTE)'!$B:$N,13,FALSE)</f>
        <v>36</v>
      </c>
      <c r="P74" s="213">
        <f t="shared" si="39"/>
        <v>0.9</v>
      </c>
    </row>
    <row r="75" spans="1:16" s="9" customFormat="1">
      <c r="A75" s="194" t="s">
        <v>134</v>
      </c>
      <c r="B75" s="88"/>
      <c r="C75" s="201">
        <f>AVERAGE(C70:C74)</f>
        <v>0.8</v>
      </c>
      <c r="D75" s="201">
        <f t="shared" ref="D75:N75" si="40">AVERAGE(D70:D74)</f>
        <v>0</v>
      </c>
      <c r="E75" s="201">
        <f t="shared" si="40"/>
        <v>14.8</v>
      </c>
      <c r="F75" s="201">
        <f t="shared" si="40"/>
        <v>26.8</v>
      </c>
      <c r="G75" s="201">
        <f t="shared" si="40"/>
        <v>17.399999999999999</v>
      </c>
      <c r="H75" s="201">
        <f t="shared" si="40"/>
        <v>2</v>
      </c>
      <c r="I75" s="201">
        <f>AVERAGE(I70:I74)</f>
        <v>1.6</v>
      </c>
      <c r="J75" s="201">
        <f t="shared" si="40"/>
        <v>0.2</v>
      </c>
      <c r="K75" s="201">
        <f t="shared" si="40"/>
        <v>0</v>
      </c>
      <c r="L75" s="201">
        <f t="shared" si="40"/>
        <v>0</v>
      </c>
      <c r="M75" s="202">
        <f t="shared" si="40"/>
        <v>0</v>
      </c>
      <c r="N75" s="202">
        <f t="shared" si="40"/>
        <v>63.6</v>
      </c>
      <c r="O75" s="89">
        <f>VLOOKUP($A75,'3. Staff in post (WTE)'!$A:$N,14,FALSE)</f>
        <v>55.794000000000004</v>
      </c>
      <c r="P75" s="214">
        <f t="shared" si="39"/>
        <v>0.87726415094339627</v>
      </c>
    </row>
    <row r="76" spans="1:16" s="19" customFormat="1">
      <c r="A76" s="8" t="s">
        <v>114</v>
      </c>
      <c r="B76" s="22" t="s">
        <v>43</v>
      </c>
      <c r="C76" s="12">
        <v>0</v>
      </c>
      <c r="D76" s="12">
        <v>0</v>
      </c>
      <c r="E76" s="12">
        <v>11</v>
      </c>
      <c r="F76" s="12">
        <v>18</v>
      </c>
      <c r="G76" s="12">
        <v>11</v>
      </c>
      <c r="H76" s="12">
        <v>5</v>
      </c>
      <c r="I76" s="12">
        <v>1</v>
      </c>
      <c r="J76" s="12">
        <v>0</v>
      </c>
      <c r="K76" s="12">
        <v>0</v>
      </c>
      <c r="L76" s="12">
        <v>0</v>
      </c>
      <c r="M76" s="12">
        <v>0</v>
      </c>
      <c r="N76" s="130">
        <f t="shared" si="37"/>
        <v>46</v>
      </c>
      <c r="O76" s="147">
        <f>VLOOKUP($B76,'3. Staff in post (WTE)'!$B:$N,13,FALSE)</f>
        <v>40.120000000000005</v>
      </c>
      <c r="P76" s="210">
        <f t="shared" si="39"/>
        <v>0.87217391304347835</v>
      </c>
    </row>
    <row r="77" spans="1:16" s="19" customFormat="1">
      <c r="A77" s="8"/>
      <c r="B77" s="22" t="s">
        <v>73</v>
      </c>
      <c r="C77" s="12">
        <v>0</v>
      </c>
      <c r="D77" s="12">
        <v>0</v>
      </c>
      <c r="E77" s="12">
        <v>9</v>
      </c>
      <c r="F77" s="12">
        <v>13</v>
      </c>
      <c r="G77" s="12">
        <v>18</v>
      </c>
      <c r="H77" s="12">
        <v>4</v>
      </c>
      <c r="I77" s="12">
        <v>1</v>
      </c>
      <c r="J77" s="12">
        <v>0</v>
      </c>
      <c r="K77" s="12">
        <v>0</v>
      </c>
      <c r="L77" s="12">
        <v>0</v>
      </c>
      <c r="M77" s="12">
        <v>0</v>
      </c>
      <c r="N77" s="130">
        <f t="shared" si="37"/>
        <v>45</v>
      </c>
      <c r="O77" s="192">
        <f>VLOOKUP($B77,'3. Staff in post (WTE)'!$B:$N,13,FALSE)</f>
        <v>35.36</v>
      </c>
      <c r="P77" s="211">
        <f t="shared" si="39"/>
        <v>0.7857777777777778</v>
      </c>
    </row>
    <row r="78" spans="1:16" s="19" customFormat="1">
      <c r="A78" s="8"/>
      <c r="B78" s="22" t="s">
        <v>36</v>
      </c>
      <c r="C78" s="63"/>
      <c r="D78" s="63"/>
      <c r="E78" s="63"/>
      <c r="F78" s="63"/>
      <c r="G78" s="63"/>
      <c r="H78" s="63"/>
      <c r="I78" s="63"/>
      <c r="J78" s="63"/>
      <c r="K78" s="63"/>
      <c r="L78" s="63"/>
      <c r="M78" s="63"/>
      <c r="N78" s="190"/>
      <c r="O78" s="64"/>
      <c r="P78" s="215"/>
    </row>
    <row r="79" spans="1:16" s="9" customFormat="1">
      <c r="A79" s="194" t="s">
        <v>135</v>
      </c>
      <c r="B79" s="88"/>
      <c r="C79" s="88">
        <f>AVERAGE(C76:C78)</f>
        <v>0</v>
      </c>
      <c r="D79" s="88">
        <f t="shared" ref="D79:N79" si="41">AVERAGE(D76:D78)</f>
        <v>0</v>
      </c>
      <c r="E79" s="88">
        <f t="shared" si="41"/>
        <v>10</v>
      </c>
      <c r="F79" s="88">
        <f t="shared" si="41"/>
        <v>15.5</v>
      </c>
      <c r="G79" s="88">
        <f t="shared" si="41"/>
        <v>14.5</v>
      </c>
      <c r="H79" s="88">
        <f t="shared" si="41"/>
        <v>4.5</v>
      </c>
      <c r="I79" s="88">
        <f>AVERAGE(I76:I78)</f>
        <v>1</v>
      </c>
      <c r="J79" s="88">
        <f t="shared" si="41"/>
        <v>0</v>
      </c>
      <c r="K79" s="88">
        <f t="shared" si="41"/>
        <v>0</v>
      </c>
      <c r="L79" s="88">
        <f t="shared" si="41"/>
        <v>0</v>
      </c>
      <c r="M79" s="195">
        <f t="shared" si="41"/>
        <v>0</v>
      </c>
      <c r="N79" s="195">
        <f t="shared" si="41"/>
        <v>45.5</v>
      </c>
      <c r="O79" s="89">
        <f>VLOOKUP($A79,'3. Staff in post (WTE)'!$A:$N,14,FALSE)</f>
        <v>37.74</v>
      </c>
      <c r="P79" s="214">
        <f>O79/N79</f>
        <v>0.82945054945054952</v>
      </c>
    </row>
    <row r="80" spans="1:16" s="9" customFormat="1">
      <c r="A80" s="197" t="s">
        <v>122</v>
      </c>
      <c r="B80" s="198"/>
      <c r="C80" s="199">
        <f>AVERAGE(C4:C8,C10:C15,C17:C19,C21:C23,C25:C30,C32:C34,C36:C39,C41:C48,C50:C51,C53:C57,C59:C64,C67:C68,C70:C74,C76:C78)</f>
        <v>0.82241379310344831</v>
      </c>
      <c r="D80" s="199">
        <f t="shared" ref="D80:M80" si="42">AVERAGE(D4:D8,D10:D15,D17:D19,D21:D23,D25:D30,D32:D34,D36:D39,D41:D48,D50:D51,D53:D57,D59:D64,D67:D68,D70:D74,D76:D78)</f>
        <v>0.62068965517241381</v>
      </c>
      <c r="E80" s="199">
        <f t="shared" si="42"/>
        <v>12.086206896551724</v>
      </c>
      <c r="F80" s="199">
        <f t="shared" si="42"/>
        <v>21.879310344827587</v>
      </c>
      <c r="G80" s="199">
        <f t="shared" si="42"/>
        <v>17.039655172413791</v>
      </c>
      <c r="H80" s="199">
        <f t="shared" si="42"/>
        <v>4.7931034482758621</v>
      </c>
      <c r="I80" s="199">
        <f t="shared" si="42"/>
        <v>1.5689655172413792</v>
      </c>
      <c r="J80" s="199">
        <f t="shared" si="42"/>
        <v>0.43103448275862066</v>
      </c>
      <c r="K80" s="199">
        <f t="shared" si="42"/>
        <v>3.4482758620689655E-2</v>
      </c>
      <c r="L80" s="199">
        <f t="shared" si="42"/>
        <v>0</v>
      </c>
      <c r="M80" s="199">
        <f t="shared" si="42"/>
        <v>0</v>
      </c>
      <c r="N80" s="188">
        <f>AVERAGE(N4:N8,N10:N15,N17:N19,N21:N23,N25:N30,N32:N34,N36:N39,N41:N48,N50:N51,N53:N57,N59:N64,N67:N68,N70:N74,N76:N78)</f>
        <v>59.275862068965516</v>
      </c>
      <c r="O80" s="188">
        <f>VLOOKUP($A80,'3. Staff in post (WTE)'!$A:$N,14,FALSE)</f>
        <v>53.097586206896558</v>
      </c>
      <c r="P80" s="214">
        <f>O80/N80</f>
        <v>0.89577079697498563</v>
      </c>
    </row>
    <row r="82" spans="1:19">
      <c r="A82" s="149" t="s">
        <v>126</v>
      </c>
      <c r="B82" s="151" t="s">
        <v>70</v>
      </c>
      <c r="C82" s="179">
        <v>0</v>
      </c>
      <c r="D82" s="180">
        <v>1</v>
      </c>
      <c r="E82" s="207">
        <v>1</v>
      </c>
      <c r="F82" s="179">
        <v>1</v>
      </c>
      <c r="G82" s="179">
        <v>3</v>
      </c>
      <c r="H82" s="179">
        <v>3</v>
      </c>
      <c r="I82" s="179">
        <v>0</v>
      </c>
      <c r="J82" s="179">
        <v>0</v>
      </c>
      <c r="K82" s="179">
        <v>1</v>
      </c>
      <c r="L82" s="179">
        <v>0</v>
      </c>
      <c r="M82" s="182">
        <v>0</v>
      </c>
      <c r="N82" s="82">
        <f>SUM(C82:M82)</f>
        <v>10</v>
      </c>
      <c r="O82" s="147">
        <f>VLOOKUP($B82,'3. Staff in post (WTE)'!$B:$N,13,FALSE)</f>
        <v>7.8</v>
      </c>
      <c r="P82" s="210">
        <f>O82/N82</f>
        <v>0.78</v>
      </c>
    </row>
    <row r="83" spans="1:19">
      <c r="A83" s="91"/>
      <c r="B83" s="142" t="s">
        <v>101</v>
      </c>
      <c r="C83" s="139"/>
      <c r="D83" s="183"/>
      <c r="E83" s="139"/>
      <c r="F83" s="139"/>
      <c r="G83" s="139"/>
      <c r="H83" s="139"/>
      <c r="I83" s="139"/>
      <c r="J83" s="139"/>
      <c r="K83" s="139"/>
      <c r="L83" s="139"/>
      <c r="M83" s="140"/>
      <c r="N83" s="136"/>
      <c r="O83" s="136"/>
      <c r="P83" s="216"/>
    </row>
    <row r="84" spans="1:19">
      <c r="A84" s="91"/>
      <c r="B84" s="142" t="s">
        <v>74</v>
      </c>
      <c r="C84" s="138">
        <v>0</v>
      </c>
      <c r="D84" s="185">
        <v>0</v>
      </c>
      <c r="E84" s="138">
        <v>0</v>
      </c>
      <c r="F84" s="138">
        <v>0</v>
      </c>
      <c r="G84" s="138">
        <v>5</v>
      </c>
      <c r="H84" s="138">
        <v>1</v>
      </c>
      <c r="I84" s="138">
        <v>0</v>
      </c>
      <c r="J84" s="138">
        <v>0</v>
      </c>
      <c r="K84" s="138">
        <v>0</v>
      </c>
      <c r="L84" s="138">
        <v>0</v>
      </c>
      <c r="M84" s="144">
        <v>0</v>
      </c>
      <c r="N84" s="83">
        <f>SUM(C84:M84)</f>
        <v>6</v>
      </c>
      <c r="O84" s="192">
        <f>VLOOKUP($B84,'3. Staff in post (WTE)'!$B:$N,13,FALSE)</f>
        <v>5</v>
      </c>
      <c r="P84" s="211">
        <f>O84/N84</f>
        <v>0.83333333333333337</v>
      </c>
    </row>
    <row r="85" spans="1:19">
      <c r="A85" s="91"/>
      <c r="B85" s="142" t="s">
        <v>75</v>
      </c>
      <c r="C85" s="138">
        <v>0</v>
      </c>
      <c r="D85" s="185">
        <v>0</v>
      </c>
      <c r="E85" s="138">
        <v>0</v>
      </c>
      <c r="F85" s="138">
        <v>8</v>
      </c>
      <c r="G85" s="138">
        <v>4</v>
      </c>
      <c r="H85" s="138">
        <v>3</v>
      </c>
      <c r="I85" s="138">
        <v>1</v>
      </c>
      <c r="J85" s="138">
        <v>1</v>
      </c>
      <c r="K85" s="138">
        <v>0</v>
      </c>
      <c r="L85" s="138">
        <v>0</v>
      </c>
      <c r="M85" s="144">
        <v>0</v>
      </c>
      <c r="N85" s="83">
        <f>SUM(C85:M85)</f>
        <v>17</v>
      </c>
      <c r="O85" s="192">
        <f>VLOOKUP($B85,'3. Staff in post (WTE)'!$B:$N,13,FALSE)</f>
        <v>15</v>
      </c>
      <c r="P85" s="211">
        <f>O85/N85</f>
        <v>0.88235294117647056</v>
      </c>
    </row>
    <row r="86" spans="1:19">
      <c r="A86" s="91"/>
      <c r="B86" s="142" t="s">
        <v>76</v>
      </c>
      <c r="C86" s="138">
        <v>0</v>
      </c>
      <c r="D86" s="185">
        <v>0</v>
      </c>
      <c r="E86" s="138">
        <v>0</v>
      </c>
      <c r="F86" s="138">
        <v>5</v>
      </c>
      <c r="G86" s="138">
        <v>3</v>
      </c>
      <c r="H86" s="138">
        <v>4</v>
      </c>
      <c r="I86" s="138">
        <v>0</v>
      </c>
      <c r="J86" s="138">
        <v>0</v>
      </c>
      <c r="K86" s="138">
        <v>0</v>
      </c>
      <c r="L86" s="138">
        <v>0</v>
      </c>
      <c r="M86" s="144">
        <v>1</v>
      </c>
      <c r="N86" s="83">
        <f>SUM(C86:M86)</f>
        <v>13</v>
      </c>
      <c r="O86" s="192">
        <f>VLOOKUP($B86,'3. Staff in post (WTE)'!$B:$N,13,FALSE)</f>
        <v>13</v>
      </c>
      <c r="P86" s="211">
        <f>O86/N86</f>
        <v>1</v>
      </c>
    </row>
    <row r="87" spans="1:19">
      <c r="A87" s="91"/>
      <c r="B87" s="142" t="s">
        <v>120</v>
      </c>
      <c r="C87" s="138">
        <v>0</v>
      </c>
      <c r="D87" s="185">
        <v>0</v>
      </c>
      <c r="E87" s="138">
        <v>0</v>
      </c>
      <c r="F87" s="138">
        <v>2</v>
      </c>
      <c r="G87" s="138">
        <v>1</v>
      </c>
      <c r="H87" s="138">
        <v>0</v>
      </c>
      <c r="I87" s="138">
        <v>1</v>
      </c>
      <c r="J87" s="138">
        <v>0</v>
      </c>
      <c r="K87" s="138">
        <v>0</v>
      </c>
      <c r="L87" s="138">
        <v>0</v>
      </c>
      <c r="M87" s="144">
        <v>0</v>
      </c>
      <c r="N87" s="83">
        <f>SUM(C87:M87)</f>
        <v>4</v>
      </c>
      <c r="O87" s="192">
        <f>VLOOKUP($B87,'3. Staff in post (WTE)'!$B:$N,13,FALSE)</f>
        <v>3</v>
      </c>
      <c r="P87" s="211">
        <f>O87/N87</f>
        <v>0.75</v>
      </c>
    </row>
    <row r="88" spans="1:19">
      <c r="A88" s="91"/>
      <c r="B88" s="142" t="s">
        <v>116</v>
      </c>
      <c r="C88" s="139"/>
      <c r="D88" s="183"/>
      <c r="E88" s="139"/>
      <c r="F88" s="139"/>
      <c r="G88" s="139"/>
      <c r="H88" s="139"/>
      <c r="I88" s="139"/>
      <c r="J88" s="139"/>
      <c r="K88" s="139"/>
      <c r="L88" s="139"/>
      <c r="M88" s="140"/>
      <c r="N88" s="136"/>
      <c r="O88" s="136"/>
      <c r="P88" s="216"/>
    </row>
    <row r="89" spans="1:19">
      <c r="A89" s="91"/>
      <c r="B89" s="142" t="s">
        <v>117</v>
      </c>
      <c r="C89" s="139"/>
      <c r="D89" s="183"/>
      <c r="E89" s="139"/>
      <c r="F89" s="139"/>
      <c r="G89" s="139"/>
      <c r="H89" s="139"/>
      <c r="I89" s="139"/>
      <c r="J89" s="139"/>
      <c r="K89" s="139"/>
      <c r="L89" s="139"/>
      <c r="M89" s="140"/>
      <c r="N89" s="136"/>
      <c r="O89" s="136"/>
      <c r="P89" s="216"/>
    </row>
    <row r="90" spans="1:19">
      <c r="A90" s="91"/>
      <c r="B90" s="142" t="s">
        <v>118</v>
      </c>
      <c r="C90" s="139"/>
      <c r="D90" s="183"/>
      <c r="E90" s="139"/>
      <c r="F90" s="139"/>
      <c r="G90" s="139"/>
      <c r="H90" s="139"/>
      <c r="I90" s="139"/>
      <c r="J90" s="139"/>
      <c r="K90" s="139"/>
      <c r="L90" s="139"/>
      <c r="M90" s="140"/>
      <c r="N90" s="136"/>
      <c r="O90" s="136"/>
      <c r="P90" s="216"/>
    </row>
    <row r="91" spans="1:19">
      <c r="A91" s="150"/>
      <c r="B91" s="143" t="s">
        <v>69</v>
      </c>
      <c r="C91" s="145">
        <v>0</v>
      </c>
      <c r="D91" s="186">
        <v>0</v>
      </c>
      <c r="E91" s="145">
        <v>2</v>
      </c>
      <c r="F91" s="145">
        <v>5</v>
      </c>
      <c r="G91" s="145">
        <v>7</v>
      </c>
      <c r="H91" s="145">
        <v>3</v>
      </c>
      <c r="I91" s="145">
        <v>0</v>
      </c>
      <c r="J91" s="145">
        <v>1</v>
      </c>
      <c r="K91" s="145">
        <v>0</v>
      </c>
      <c r="L91" s="145">
        <v>0</v>
      </c>
      <c r="M91" s="146">
        <v>0</v>
      </c>
      <c r="N91" s="193">
        <f>SUM(C91:M91)</f>
        <v>18</v>
      </c>
      <c r="O91" s="212">
        <f>VLOOKUP($B91,'3. Staff in post (WTE)'!$B:$N,13,FALSE)</f>
        <v>16.8</v>
      </c>
      <c r="P91" s="213">
        <f>O91/N91</f>
        <v>0.93333333333333335</v>
      </c>
    </row>
    <row r="92" spans="1:19">
      <c r="A92" s="66" t="s">
        <v>125</v>
      </c>
      <c r="B92" s="67"/>
      <c r="C92" s="96">
        <f>AVERAGE(C82:C91)</f>
        <v>0</v>
      </c>
      <c r="D92" s="96">
        <f t="shared" ref="D92:L92" si="43">AVERAGE(D82:D91)</f>
        <v>0.16666666666666666</v>
      </c>
      <c r="E92" s="96">
        <f t="shared" si="43"/>
        <v>0.5</v>
      </c>
      <c r="F92" s="96">
        <f t="shared" si="43"/>
        <v>3.5</v>
      </c>
      <c r="G92" s="96">
        <f t="shared" si="43"/>
        <v>3.8333333333333335</v>
      </c>
      <c r="H92" s="96">
        <f t="shared" si="43"/>
        <v>2.3333333333333335</v>
      </c>
      <c r="I92" s="96">
        <f t="shared" si="43"/>
        <v>0.33333333333333331</v>
      </c>
      <c r="J92" s="96">
        <f t="shared" si="43"/>
        <v>0.33333333333333331</v>
      </c>
      <c r="K92" s="96">
        <f t="shared" si="43"/>
        <v>0.16666666666666666</v>
      </c>
      <c r="L92" s="96">
        <f t="shared" si="43"/>
        <v>0</v>
      </c>
      <c r="M92" s="96">
        <f>AVERAGE(M82:M91)</f>
        <v>0.16666666666666666</v>
      </c>
      <c r="N92" s="187">
        <f>AVERAGE(N82:N91)</f>
        <v>11.333333333333334</v>
      </c>
      <c r="O92" s="89">
        <f>VLOOKUP($A92,'3. Staff in post (WTE)'!$A:$N,14,FALSE)</f>
        <v>10.1</v>
      </c>
      <c r="P92" s="214">
        <f>O92/N92</f>
        <v>0.89117647058823524</v>
      </c>
      <c r="R92" s="9"/>
      <c r="S92" s="9"/>
    </row>
  </sheetData>
  <sortState xmlns:xlrd2="http://schemas.microsoft.com/office/spreadsheetml/2017/richdata2" ref="B4:N65">
    <sortCondition ref="B4:B65"/>
  </sortState>
  <printOptions gridLines="1"/>
  <pageMargins left="0.25" right="0.25" top="0.75" bottom="0.75" header="0.3" footer="0.3"/>
  <pageSetup paperSize="9" scale="76" fitToHeight="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CF080-2DDE-6C4C-A35F-3135BBE24D63}">
  <dimension ref="A1:D25"/>
  <sheetViews>
    <sheetView workbookViewId="0"/>
  </sheetViews>
  <sheetFormatPr baseColWidth="10" defaultRowHeight="15"/>
  <cols>
    <col min="1" max="1" width="15" customWidth="1"/>
    <col min="2" max="2" width="120.83203125" style="137" customWidth="1"/>
    <col min="3" max="3" width="73.33203125" style="137" customWidth="1"/>
    <col min="4" max="4" width="64.6640625" style="137" customWidth="1"/>
  </cols>
  <sheetData>
    <row r="1" spans="1:4" ht="26">
      <c r="A1" s="17" t="s">
        <v>106</v>
      </c>
    </row>
    <row r="2" spans="1:4" ht="19">
      <c r="A2" s="10" t="s">
        <v>183</v>
      </c>
    </row>
    <row r="4" spans="1:4" ht="32">
      <c r="A4" s="218" t="s">
        <v>102</v>
      </c>
      <c r="B4" s="219" t="s">
        <v>151</v>
      </c>
      <c r="C4" s="219" t="s">
        <v>174</v>
      </c>
      <c r="D4" s="219" t="s">
        <v>173</v>
      </c>
    </row>
    <row r="5" spans="1:4" ht="32">
      <c r="A5" s="138" t="s">
        <v>140</v>
      </c>
      <c r="B5" s="217" t="s">
        <v>154</v>
      </c>
      <c r="C5" s="137" t="s">
        <v>163</v>
      </c>
      <c r="D5" s="137" t="s">
        <v>175</v>
      </c>
    </row>
    <row r="7" spans="1:4" ht="32">
      <c r="A7" t="s">
        <v>141</v>
      </c>
      <c r="B7" s="137" t="s">
        <v>155</v>
      </c>
      <c r="C7" s="137" t="s">
        <v>164</v>
      </c>
      <c r="D7" s="137" t="s">
        <v>176</v>
      </c>
    </row>
    <row r="9" spans="1:4" ht="64">
      <c r="A9" t="s">
        <v>142</v>
      </c>
      <c r="B9" s="137" t="s">
        <v>156</v>
      </c>
      <c r="C9" s="137" t="s">
        <v>165</v>
      </c>
      <c r="D9" s="137" t="s">
        <v>177</v>
      </c>
    </row>
    <row r="11" spans="1:4" ht="144">
      <c r="A11" t="s">
        <v>143</v>
      </c>
      <c r="B11" s="137" t="s">
        <v>167</v>
      </c>
      <c r="C11" s="137" t="s">
        <v>166</v>
      </c>
      <c r="D11" s="137" t="s">
        <v>178</v>
      </c>
    </row>
    <row r="13" spans="1:4" ht="208">
      <c r="A13" t="s">
        <v>144</v>
      </c>
      <c r="B13" s="137" t="s">
        <v>157</v>
      </c>
      <c r="C13" s="137" t="s">
        <v>169</v>
      </c>
      <c r="D13" s="137" t="s">
        <v>179</v>
      </c>
    </row>
    <row r="14" spans="1:4" s="19" customFormat="1" ht="214" customHeight="1">
      <c r="A14" s="19" t="s">
        <v>150</v>
      </c>
      <c r="B14" s="137" t="s">
        <v>168</v>
      </c>
    </row>
    <row r="16" spans="1:4" ht="176">
      <c r="A16" t="s">
        <v>145</v>
      </c>
      <c r="B16" s="137" t="s">
        <v>153</v>
      </c>
      <c r="C16" s="137" t="s">
        <v>171</v>
      </c>
      <c r="D16" s="137" t="s">
        <v>180</v>
      </c>
    </row>
    <row r="17" spans="1:4" s="19" customFormat="1" ht="192">
      <c r="A17" s="19" t="s">
        <v>152</v>
      </c>
      <c r="B17" s="137" t="s">
        <v>159</v>
      </c>
    </row>
    <row r="19" spans="1:4" ht="128">
      <c r="A19" t="s">
        <v>146</v>
      </c>
      <c r="B19" s="137" t="s">
        <v>158</v>
      </c>
      <c r="C19" s="137" t="s">
        <v>170</v>
      </c>
      <c r="D19" s="137" t="s">
        <v>181</v>
      </c>
    </row>
    <row r="21" spans="1:4" ht="80">
      <c r="A21" t="s">
        <v>147</v>
      </c>
      <c r="B21" s="137" t="s">
        <v>160</v>
      </c>
      <c r="C21" s="137" t="s">
        <v>172</v>
      </c>
      <c r="D21" s="137" t="s">
        <v>182</v>
      </c>
    </row>
    <row r="23" spans="1:4" ht="16">
      <c r="A23" t="s">
        <v>148</v>
      </c>
      <c r="B23" s="137" t="s">
        <v>161</v>
      </c>
    </row>
    <row r="25" spans="1:4" ht="16">
      <c r="A25" t="s">
        <v>149</v>
      </c>
      <c r="B25" s="137"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Index</vt:lpstr>
      <vt:lpstr>1. Establishment (WTE)</vt:lpstr>
      <vt:lpstr>2. Vacancies (WTE)</vt:lpstr>
      <vt:lpstr>3. Staff in post (WTE)</vt:lpstr>
      <vt:lpstr>4. Staff in post (headcount)</vt:lpstr>
      <vt:lpstr>5. Job title frequencies</vt:lpstr>
      <vt:lpstr>'1. Establishment (WTE)'!Print_Area</vt:lpstr>
      <vt:lpstr>'2. Vacancies (WTE)'!Print_Area</vt:lpstr>
      <vt:lpstr>'3. Staff in post (WTE)'!Print_Area</vt:lpstr>
      <vt:lpstr>'4. Staff in post (headcount)'!Print_Area</vt:lpstr>
      <vt:lpstr>'1. Establishment (WTE)'!Print_Titles</vt:lpstr>
      <vt:lpstr>'2. Vacancies (WTE)'!Print_Titles</vt:lpstr>
      <vt:lpstr>'3. Staff in post (WTE)'!Print_Titles</vt:lpstr>
      <vt:lpstr>'4. Staff in post (headcount)'!Print_Titles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Dumbleton</dc:creator>
  <cp:lastModifiedBy>Microsoft Office User</cp:lastModifiedBy>
  <cp:lastPrinted>2013-01-21T14:11:55Z</cp:lastPrinted>
  <dcterms:created xsi:type="dcterms:W3CDTF">2012-02-20T15:32:39Z</dcterms:created>
  <dcterms:modified xsi:type="dcterms:W3CDTF">2022-04-29T09:03:58Z</dcterms:modified>
</cp:coreProperties>
</file>