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fessional &amp; Education\P&amp;E\Corinne Thomas\Radiography workforce census\2023\Radiotherapy\Post closing of census\"/>
    </mc:Choice>
  </mc:AlternateContent>
  <xr:revisionPtr revIDLastSave="0" documentId="13_ncr:1_{00C1D9CC-9DBA-43C8-ADFD-43FB76FFF18A}" xr6:coauthVersionLast="47" xr6:coauthVersionMax="47" xr10:uidLastSave="{00000000-0000-0000-0000-000000000000}"/>
  <bookViews>
    <workbookView xWindow="-110" yWindow="-110" windowWidth="19420" windowHeight="10420" firstSheet="1" activeTab="1" xr2:uid="{488319BD-1E89-4E00-A93C-66B8CC9B0E99}"/>
  </bookViews>
  <sheets>
    <sheet name="Index" sheetId="3" r:id="rId1"/>
    <sheet name="1. Establishment (WTE)" sheetId="2" r:id="rId2"/>
    <sheet name="2. Vacancies (WTE)" sheetId="4" r:id="rId3"/>
    <sheet name="3. Staff in post (WTE) " sheetId="8" r:id="rId4"/>
    <sheet name="4. Staff in post (headcount)" sheetId="5" r:id="rId5"/>
  </sheets>
  <definedNames>
    <definedName name="_xlnm.Print_Area" localSheetId="1">'1. Establishment (WTE)'!$A$4:$P$76</definedName>
    <definedName name="_xlnm.Print_Area" localSheetId="2">'2. Vacancies (WTE)'!$A$6:$R$78</definedName>
    <definedName name="_xlnm.Print_Area" localSheetId="3">'3. Staff in post (WTE) '!$A$4:$N$76</definedName>
    <definedName name="_xlnm.Print_Area" localSheetId="4">'4. Staff in post (headcount)'!$A$4:$N$76</definedName>
    <definedName name="_xlnm.Print_Titles" localSheetId="1">'1. Establishment (WTE)'!$1:$3</definedName>
    <definedName name="_xlnm.Print_Titles" localSheetId="2">'2. Vacancies (WTE)'!$1:$5</definedName>
    <definedName name="_xlnm.Print_Titles" localSheetId="3">'3. Staff in post (WTE) '!$1:$3</definedName>
    <definedName name="_xlnm.Print_Titles" localSheetId="4">'4. Staff in post (headcount)'!$1:$3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" i="8" l="1"/>
  <c r="P83" i="5" l="1"/>
  <c r="P81" i="5"/>
  <c r="P78" i="4" l="1"/>
  <c r="F65" i="8" l="1"/>
  <c r="R7" i="4"/>
  <c r="R8" i="4"/>
  <c r="R9" i="4"/>
  <c r="R10" i="4"/>
  <c r="R12" i="4"/>
  <c r="R13" i="4"/>
  <c r="R14" i="4"/>
  <c r="R15" i="4"/>
  <c r="R16" i="4"/>
  <c r="R18" i="4"/>
  <c r="R19" i="4"/>
  <c r="R20" i="4"/>
  <c r="R22" i="4"/>
  <c r="R23" i="4"/>
  <c r="R24" i="4"/>
  <c r="R26" i="4"/>
  <c r="R27" i="4"/>
  <c r="R28" i="4"/>
  <c r="R29" i="4"/>
  <c r="R30" i="4"/>
  <c r="R31" i="4"/>
  <c r="R33" i="4"/>
  <c r="R34" i="4"/>
  <c r="R36" i="4"/>
  <c r="R37" i="4"/>
  <c r="R38" i="4"/>
  <c r="R40" i="4"/>
  <c r="R41" i="4"/>
  <c r="R42" i="4"/>
  <c r="R43" i="4"/>
  <c r="R44" i="4"/>
  <c r="R45" i="4"/>
  <c r="R46" i="4"/>
  <c r="R47" i="4"/>
  <c r="R49" i="4"/>
  <c r="R50" i="4"/>
  <c r="R52" i="4"/>
  <c r="R53" i="4"/>
  <c r="R54" i="4"/>
  <c r="R55" i="4"/>
  <c r="R56" i="4"/>
  <c r="R58" i="4"/>
  <c r="R59" i="4"/>
  <c r="R61" i="4"/>
  <c r="R62" i="4"/>
  <c r="R64" i="4"/>
  <c r="R65" i="4"/>
  <c r="R66" i="4"/>
  <c r="R68" i="4"/>
  <c r="R69" i="4"/>
  <c r="R70" i="4"/>
  <c r="R71" i="4"/>
  <c r="R72" i="4"/>
  <c r="R74" i="4"/>
  <c r="R75" i="4"/>
  <c r="R76" i="4"/>
  <c r="R80" i="4"/>
  <c r="R81" i="4"/>
  <c r="R6" i="4"/>
  <c r="Q78" i="4"/>
  <c r="R78" i="4" s="1"/>
  <c r="Q64" i="4"/>
  <c r="Q82" i="4"/>
  <c r="R82" i="4" s="1"/>
  <c r="Q77" i="4"/>
  <c r="R77" i="4" s="1"/>
  <c r="Q73" i="4"/>
  <c r="R73" i="4" s="1"/>
  <c r="Q67" i="4"/>
  <c r="R67" i="4" s="1"/>
  <c r="Q63" i="4"/>
  <c r="R63" i="4" s="1"/>
  <c r="Q57" i="4"/>
  <c r="R57" i="4" s="1"/>
  <c r="Q51" i="4"/>
  <c r="R51" i="4" s="1"/>
  <c r="Q48" i="4"/>
  <c r="R48" i="4" s="1"/>
  <c r="Q39" i="4"/>
  <c r="R39" i="4" s="1"/>
  <c r="Q35" i="4"/>
  <c r="R35" i="4" s="1"/>
  <c r="Q32" i="4"/>
  <c r="R32" i="4" s="1"/>
  <c r="Q25" i="4"/>
  <c r="R25" i="4" s="1"/>
  <c r="Q21" i="4"/>
  <c r="R21" i="4" s="1"/>
  <c r="Q17" i="4"/>
  <c r="R17" i="4" s="1"/>
  <c r="Q11" i="4"/>
  <c r="R11" i="4" s="1"/>
  <c r="N75" i="4"/>
  <c r="P75" i="4" s="1"/>
  <c r="P73" i="5"/>
  <c r="N73" i="5"/>
  <c r="N73" i="8"/>
  <c r="O17" i="4"/>
  <c r="N81" i="4"/>
  <c r="P81" i="4" s="1"/>
  <c r="N80" i="4"/>
  <c r="N82" i="4" s="1"/>
  <c r="P82" i="4" s="1"/>
  <c r="D82" i="4"/>
  <c r="E82" i="4"/>
  <c r="F82" i="4"/>
  <c r="G82" i="4"/>
  <c r="H82" i="4"/>
  <c r="I82" i="4"/>
  <c r="J82" i="4"/>
  <c r="K82" i="4"/>
  <c r="L82" i="4"/>
  <c r="M82" i="4"/>
  <c r="C82" i="4"/>
  <c r="D78" i="4"/>
  <c r="E78" i="4"/>
  <c r="F78" i="4"/>
  <c r="G78" i="4"/>
  <c r="H78" i="4"/>
  <c r="I78" i="4"/>
  <c r="J78" i="4"/>
  <c r="K78" i="4"/>
  <c r="L78" i="4"/>
  <c r="M78" i="4"/>
  <c r="C78" i="4"/>
  <c r="D64" i="4"/>
  <c r="E64" i="4"/>
  <c r="F64" i="4"/>
  <c r="G64" i="4"/>
  <c r="H64" i="4"/>
  <c r="I64" i="4"/>
  <c r="J64" i="4"/>
  <c r="K64" i="4"/>
  <c r="L64" i="4"/>
  <c r="M64" i="4"/>
  <c r="C64" i="4"/>
  <c r="N76" i="4"/>
  <c r="P76" i="4" s="1"/>
  <c r="N74" i="4"/>
  <c r="P74" i="4" s="1"/>
  <c r="D77" i="4"/>
  <c r="E77" i="4"/>
  <c r="F77" i="4"/>
  <c r="G77" i="4"/>
  <c r="H77" i="4"/>
  <c r="I77" i="4"/>
  <c r="J77" i="4"/>
  <c r="K77" i="4"/>
  <c r="L77" i="4"/>
  <c r="M77" i="4"/>
  <c r="C77" i="4"/>
  <c r="N69" i="4"/>
  <c r="P69" i="4" s="1"/>
  <c r="N70" i="4"/>
  <c r="P70" i="4" s="1"/>
  <c r="N71" i="4"/>
  <c r="P71" i="4" s="1"/>
  <c r="N72" i="4"/>
  <c r="P72" i="4" s="1"/>
  <c r="N68" i="4"/>
  <c r="N73" i="4" s="1"/>
  <c r="P73" i="4" s="1"/>
  <c r="D73" i="4"/>
  <c r="E73" i="4"/>
  <c r="F73" i="4"/>
  <c r="G73" i="4"/>
  <c r="H73" i="4"/>
  <c r="I73" i="4"/>
  <c r="J73" i="4"/>
  <c r="K73" i="4"/>
  <c r="L73" i="4"/>
  <c r="M73" i="4"/>
  <c r="C73" i="4"/>
  <c r="N66" i="4"/>
  <c r="P66" i="4" s="1"/>
  <c r="N65" i="4"/>
  <c r="N67" i="4" s="1"/>
  <c r="P67" i="4" s="1"/>
  <c r="D67" i="4"/>
  <c r="E67" i="4"/>
  <c r="F67" i="4"/>
  <c r="G67" i="4"/>
  <c r="H67" i="4"/>
  <c r="I67" i="4"/>
  <c r="J67" i="4"/>
  <c r="K67" i="4"/>
  <c r="L67" i="4"/>
  <c r="M67" i="4"/>
  <c r="C67" i="4"/>
  <c r="N59" i="4"/>
  <c r="P59" i="4" s="1"/>
  <c r="N60" i="4"/>
  <c r="N61" i="4"/>
  <c r="P61" i="4" s="1"/>
  <c r="N62" i="4"/>
  <c r="P62" i="4" s="1"/>
  <c r="N58" i="4"/>
  <c r="P58" i="4" s="1"/>
  <c r="D63" i="4"/>
  <c r="E63" i="4"/>
  <c r="F63" i="4"/>
  <c r="G63" i="4"/>
  <c r="H63" i="4"/>
  <c r="I63" i="4"/>
  <c r="J63" i="4"/>
  <c r="K63" i="4"/>
  <c r="L63" i="4"/>
  <c r="M63" i="4"/>
  <c r="C63" i="4"/>
  <c r="N53" i="4"/>
  <c r="P53" i="4" s="1"/>
  <c r="N54" i="4"/>
  <c r="P54" i="4" s="1"/>
  <c r="N55" i="4"/>
  <c r="P55" i="4" s="1"/>
  <c r="N56" i="4"/>
  <c r="P56" i="4" s="1"/>
  <c r="N52" i="4"/>
  <c r="D57" i="4"/>
  <c r="E57" i="4"/>
  <c r="F57" i="4"/>
  <c r="G57" i="4"/>
  <c r="H57" i="4"/>
  <c r="I57" i="4"/>
  <c r="J57" i="4"/>
  <c r="K57" i="4"/>
  <c r="L57" i="4"/>
  <c r="M57" i="4"/>
  <c r="C57" i="4"/>
  <c r="N50" i="4"/>
  <c r="P50" i="4" s="1"/>
  <c r="N49" i="4"/>
  <c r="P49" i="4" s="1"/>
  <c r="D51" i="4"/>
  <c r="E51" i="4"/>
  <c r="F51" i="4"/>
  <c r="G51" i="4"/>
  <c r="H51" i="4"/>
  <c r="I51" i="4"/>
  <c r="J51" i="4"/>
  <c r="K51" i="4"/>
  <c r="L51" i="4"/>
  <c r="M51" i="4"/>
  <c r="C51" i="4"/>
  <c r="N41" i="4"/>
  <c r="P41" i="4" s="1"/>
  <c r="N42" i="4"/>
  <c r="P42" i="4" s="1"/>
  <c r="N43" i="4"/>
  <c r="P43" i="4" s="1"/>
  <c r="N44" i="4"/>
  <c r="P44" i="4" s="1"/>
  <c r="N45" i="4"/>
  <c r="P45" i="4" s="1"/>
  <c r="N46" i="4"/>
  <c r="P46" i="4" s="1"/>
  <c r="N47" i="4"/>
  <c r="P47" i="4" s="1"/>
  <c r="N40" i="4"/>
  <c r="P40" i="4" s="1"/>
  <c r="D48" i="4"/>
  <c r="E48" i="4"/>
  <c r="F48" i="4"/>
  <c r="G48" i="4"/>
  <c r="H48" i="4"/>
  <c r="I48" i="4"/>
  <c r="J48" i="4"/>
  <c r="K48" i="4"/>
  <c r="L48" i="4"/>
  <c r="M48" i="4"/>
  <c r="C48" i="4"/>
  <c r="N37" i="4"/>
  <c r="P37" i="4" s="1"/>
  <c r="N38" i="4"/>
  <c r="P38" i="4" s="1"/>
  <c r="N36" i="4"/>
  <c r="D39" i="4"/>
  <c r="E39" i="4"/>
  <c r="F39" i="4"/>
  <c r="G39" i="4"/>
  <c r="H39" i="4"/>
  <c r="I39" i="4"/>
  <c r="J39" i="4"/>
  <c r="K39" i="4"/>
  <c r="L39" i="4"/>
  <c r="M39" i="4"/>
  <c r="C39" i="4"/>
  <c r="N34" i="4"/>
  <c r="P34" i="4" s="1"/>
  <c r="N33" i="4"/>
  <c r="P33" i="4" s="1"/>
  <c r="D35" i="4"/>
  <c r="E35" i="4"/>
  <c r="F35" i="4"/>
  <c r="G35" i="4"/>
  <c r="H35" i="4"/>
  <c r="I35" i="4"/>
  <c r="J35" i="4"/>
  <c r="K35" i="4"/>
  <c r="L35" i="4"/>
  <c r="M35" i="4"/>
  <c r="C35" i="4"/>
  <c r="N27" i="4"/>
  <c r="P27" i="4" s="1"/>
  <c r="N28" i="4"/>
  <c r="P28" i="4" s="1"/>
  <c r="N29" i="4"/>
  <c r="P29" i="4" s="1"/>
  <c r="N30" i="4"/>
  <c r="P30" i="4" s="1"/>
  <c r="N31" i="4"/>
  <c r="P31" i="4" s="1"/>
  <c r="N26" i="4"/>
  <c r="D32" i="4"/>
  <c r="E32" i="4"/>
  <c r="F32" i="4"/>
  <c r="G32" i="4"/>
  <c r="H32" i="4"/>
  <c r="I32" i="4"/>
  <c r="J32" i="4"/>
  <c r="K32" i="4"/>
  <c r="L32" i="4"/>
  <c r="M32" i="4"/>
  <c r="C32" i="4"/>
  <c r="N23" i="4"/>
  <c r="P23" i="4" s="1"/>
  <c r="N24" i="4"/>
  <c r="P24" i="4" s="1"/>
  <c r="N22" i="4"/>
  <c r="P22" i="4" s="1"/>
  <c r="D25" i="4"/>
  <c r="E25" i="4"/>
  <c r="F25" i="4"/>
  <c r="G25" i="4"/>
  <c r="H25" i="4"/>
  <c r="I25" i="4"/>
  <c r="J25" i="4"/>
  <c r="K25" i="4"/>
  <c r="L25" i="4"/>
  <c r="M25" i="4"/>
  <c r="C25" i="4"/>
  <c r="N19" i="4"/>
  <c r="N20" i="4"/>
  <c r="P20" i="4" s="1"/>
  <c r="N18" i="4"/>
  <c r="P18" i="4" s="1"/>
  <c r="D21" i="4"/>
  <c r="E21" i="4"/>
  <c r="F21" i="4"/>
  <c r="G21" i="4"/>
  <c r="H21" i="4"/>
  <c r="I21" i="4"/>
  <c r="J21" i="4"/>
  <c r="K21" i="4"/>
  <c r="L21" i="4"/>
  <c r="M21" i="4"/>
  <c r="C21" i="4"/>
  <c r="N17" i="4"/>
  <c r="P17" i="4" s="1"/>
  <c r="N13" i="4"/>
  <c r="P13" i="4" s="1"/>
  <c r="N14" i="4"/>
  <c r="P14" i="4" s="1"/>
  <c r="N15" i="4"/>
  <c r="P15" i="4" s="1"/>
  <c r="N16" i="4"/>
  <c r="P16" i="4" s="1"/>
  <c r="N12" i="4"/>
  <c r="P12" i="4" s="1"/>
  <c r="D17" i="4"/>
  <c r="E17" i="4"/>
  <c r="F17" i="4"/>
  <c r="G17" i="4"/>
  <c r="H17" i="4"/>
  <c r="I17" i="4"/>
  <c r="J17" i="4"/>
  <c r="K17" i="4"/>
  <c r="L17" i="4"/>
  <c r="M17" i="4"/>
  <c r="C17" i="4"/>
  <c r="N7" i="4"/>
  <c r="P7" i="4" s="1"/>
  <c r="N8" i="4"/>
  <c r="P8" i="4" s="1"/>
  <c r="N9" i="4"/>
  <c r="P9" i="4" s="1"/>
  <c r="N10" i="4"/>
  <c r="P10" i="4" s="1"/>
  <c r="N6" i="4"/>
  <c r="N11" i="4" s="1"/>
  <c r="P11" i="4" s="1"/>
  <c r="D11" i="4"/>
  <c r="E11" i="4"/>
  <c r="F11" i="4"/>
  <c r="G11" i="4"/>
  <c r="H11" i="4"/>
  <c r="I11" i="4"/>
  <c r="J11" i="4"/>
  <c r="K11" i="4"/>
  <c r="L11" i="4"/>
  <c r="M11" i="4"/>
  <c r="C11" i="4"/>
  <c r="D81" i="5"/>
  <c r="E81" i="5"/>
  <c r="F81" i="5"/>
  <c r="G81" i="5"/>
  <c r="H81" i="5"/>
  <c r="I81" i="5"/>
  <c r="J81" i="5"/>
  <c r="K81" i="5"/>
  <c r="L81" i="5"/>
  <c r="M81" i="5"/>
  <c r="C81" i="5"/>
  <c r="N80" i="5"/>
  <c r="N79" i="5"/>
  <c r="N81" i="5" s="1"/>
  <c r="D76" i="5"/>
  <c r="E76" i="5"/>
  <c r="F76" i="5"/>
  <c r="G76" i="5"/>
  <c r="H76" i="5"/>
  <c r="I76" i="5"/>
  <c r="J76" i="5"/>
  <c r="K76" i="5"/>
  <c r="L76" i="5"/>
  <c r="M76" i="5"/>
  <c r="C76" i="5"/>
  <c r="D62" i="5"/>
  <c r="E62" i="5"/>
  <c r="F62" i="5"/>
  <c r="G62" i="5"/>
  <c r="H62" i="5"/>
  <c r="I62" i="5"/>
  <c r="J62" i="5"/>
  <c r="K62" i="5"/>
  <c r="L62" i="5"/>
  <c r="M62" i="5"/>
  <c r="C62" i="5"/>
  <c r="D75" i="5"/>
  <c r="E75" i="5"/>
  <c r="F75" i="5"/>
  <c r="G75" i="5"/>
  <c r="H75" i="5"/>
  <c r="I75" i="5"/>
  <c r="J75" i="5"/>
  <c r="K75" i="5"/>
  <c r="L75" i="5"/>
  <c r="M75" i="5"/>
  <c r="C75" i="5"/>
  <c r="N74" i="5"/>
  <c r="N72" i="5"/>
  <c r="N75" i="5" s="1"/>
  <c r="N67" i="5"/>
  <c r="N68" i="5"/>
  <c r="N69" i="5"/>
  <c r="N70" i="5"/>
  <c r="N66" i="5"/>
  <c r="N71" i="5" s="1"/>
  <c r="D71" i="5"/>
  <c r="E71" i="5"/>
  <c r="F71" i="5"/>
  <c r="G71" i="5"/>
  <c r="H71" i="5"/>
  <c r="I71" i="5"/>
  <c r="J71" i="5"/>
  <c r="K71" i="5"/>
  <c r="L71" i="5"/>
  <c r="M71" i="5"/>
  <c r="C71" i="5"/>
  <c r="D65" i="5"/>
  <c r="E65" i="5"/>
  <c r="F65" i="5"/>
  <c r="G65" i="5"/>
  <c r="H65" i="5"/>
  <c r="I65" i="5"/>
  <c r="J65" i="5"/>
  <c r="K65" i="5"/>
  <c r="L65" i="5"/>
  <c r="M65" i="5"/>
  <c r="C65" i="5"/>
  <c r="N64" i="5"/>
  <c r="P64" i="5" s="1"/>
  <c r="N63" i="5"/>
  <c r="N65" i="5" s="1"/>
  <c r="N57" i="5"/>
  <c r="N58" i="5"/>
  <c r="N59" i="5"/>
  <c r="N60" i="5"/>
  <c r="N56" i="5"/>
  <c r="D61" i="5"/>
  <c r="E61" i="5"/>
  <c r="F61" i="5"/>
  <c r="G61" i="5"/>
  <c r="H61" i="5"/>
  <c r="I61" i="5"/>
  <c r="J61" i="5"/>
  <c r="K61" i="5"/>
  <c r="L61" i="5"/>
  <c r="M61" i="5"/>
  <c r="C61" i="5"/>
  <c r="N51" i="5"/>
  <c r="N52" i="5"/>
  <c r="N53" i="5"/>
  <c r="N54" i="5"/>
  <c r="N50" i="5"/>
  <c r="D55" i="5"/>
  <c r="E55" i="5"/>
  <c r="F55" i="5"/>
  <c r="G55" i="5"/>
  <c r="H55" i="5"/>
  <c r="I55" i="5"/>
  <c r="J55" i="5"/>
  <c r="K55" i="5"/>
  <c r="L55" i="5"/>
  <c r="M55" i="5"/>
  <c r="C55" i="5"/>
  <c r="N48" i="5"/>
  <c r="N47" i="5"/>
  <c r="N49" i="5" s="1"/>
  <c r="D49" i="5"/>
  <c r="E49" i="5"/>
  <c r="F49" i="5"/>
  <c r="G49" i="5"/>
  <c r="H49" i="5"/>
  <c r="I49" i="5"/>
  <c r="J49" i="5"/>
  <c r="K49" i="5"/>
  <c r="L49" i="5"/>
  <c r="M49" i="5"/>
  <c r="C49" i="5"/>
  <c r="N39" i="5"/>
  <c r="N40" i="5"/>
  <c r="N41" i="5"/>
  <c r="N42" i="5"/>
  <c r="N43" i="5"/>
  <c r="N44" i="5"/>
  <c r="N45" i="5"/>
  <c r="N38" i="5"/>
  <c r="D46" i="5"/>
  <c r="E46" i="5"/>
  <c r="F46" i="5"/>
  <c r="G46" i="5"/>
  <c r="H46" i="5"/>
  <c r="I46" i="5"/>
  <c r="J46" i="5"/>
  <c r="K46" i="5"/>
  <c r="L46" i="5"/>
  <c r="M46" i="5"/>
  <c r="C46" i="5"/>
  <c r="N35" i="5"/>
  <c r="N37" i="5" s="1"/>
  <c r="N36" i="5"/>
  <c r="N34" i="5"/>
  <c r="D37" i="5"/>
  <c r="E37" i="5"/>
  <c r="F37" i="5"/>
  <c r="G37" i="5"/>
  <c r="H37" i="5"/>
  <c r="I37" i="5"/>
  <c r="J37" i="5"/>
  <c r="K37" i="5"/>
  <c r="L37" i="5"/>
  <c r="M37" i="5"/>
  <c r="C37" i="5"/>
  <c r="N32" i="5"/>
  <c r="N33" i="5" s="1"/>
  <c r="N31" i="5"/>
  <c r="D33" i="5"/>
  <c r="E33" i="5"/>
  <c r="F33" i="5"/>
  <c r="G33" i="5"/>
  <c r="H33" i="5"/>
  <c r="I33" i="5"/>
  <c r="J33" i="5"/>
  <c r="K33" i="5"/>
  <c r="L33" i="5"/>
  <c r="M33" i="5"/>
  <c r="C33" i="5"/>
  <c r="N25" i="5"/>
  <c r="N26" i="5"/>
  <c r="N27" i="5"/>
  <c r="N28" i="5"/>
  <c r="N29" i="5"/>
  <c r="N24" i="5"/>
  <c r="D30" i="5"/>
  <c r="E30" i="5"/>
  <c r="F30" i="5"/>
  <c r="G30" i="5"/>
  <c r="H30" i="5"/>
  <c r="I30" i="5"/>
  <c r="J30" i="5"/>
  <c r="K30" i="5"/>
  <c r="L30" i="5"/>
  <c r="M30" i="5"/>
  <c r="C30" i="5"/>
  <c r="N21" i="5"/>
  <c r="N22" i="5"/>
  <c r="N20" i="5"/>
  <c r="D23" i="5"/>
  <c r="E23" i="5"/>
  <c r="F23" i="5"/>
  <c r="G23" i="5"/>
  <c r="H23" i="5"/>
  <c r="I23" i="5"/>
  <c r="J23" i="5"/>
  <c r="K23" i="5"/>
  <c r="L23" i="5"/>
  <c r="M23" i="5"/>
  <c r="C23" i="5"/>
  <c r="N17" i="5"/>
  <c r="N18" i="5"/>
  <c r="N16" i="5"/>
  <c r="N19" i="5" s="1"/>
  <c r="D19" i="5"/>
  <c r="E19" i="5"/>
  <c r="F19" i="5"/>
  <c r="G19" i="5"/>
  <c r="H19" i="5"/>
  <c r="I19" i="5"/>
  <c r="J19" i="5"/>
  <c r="K19" i="5"/>
  <c r="L19" i="5"/>
  <c r="M19" i="5"/>
  <c r="C19" i="5"/>
  <c r="D15" i="5"/>
  <c r="E15" i="5"/>
  <c r="F15" i="5"/>
  <c r="G15" i="5"/>
  <c r="H15" i="5"/>
  <c r="I15" i="5"/>
  <c r="J15" i="5"/>
  <c r="K15" i="5"/>
  <c r="L15" i="5"/>
  <c r="M15" i="5"/>
  <c r="C15" i="5"/>
  <c r="N11" i="5"/>
  <c r="N12" i="5"/>
  <c r="N13" i="5"/>
  <c r="N14" i="5"/>
  <c r="N10" i="5"/>
  <c r="N5" i="5"/>
  <c r="N6" i="5"/>
  <c r="N7" i="5"/>
  <c r="N8" i="5"/>
  <c r="N4" i="5"/>
  <c r="P4" i="5" s="1"/>
  <c r="D9" i="5"/>
  <c r="E9" i="5"/>
  <c r="F9" i="5"/>
  <c r="G9" i="5"/>
  <c r="H9" i="5"/>
  <c r="I9" i="5"/>
  <c r="J9" i="5"/>
  <c r="K9" i="5"/>
  <c r="L9" i="5"/>
  <c r="M9" i="5"/>
  <c r="C9" i="5"/>
  <c r="O76" i="5"/>
  <c r="O62" i="5"/>
  <c r="O81" i="5"/>
  <c r="O75" i="5"/>
  <c r="O71" i="5"/>
  <c r="O65" i="5"/>
  <c r="O61" i="5"/>
  <c r="O55" i="5"/>
  <c r="O49" i="5"/>
  <c r="O46" i="5"/>
  <c r="O37" i="5"/>
  <c r="O33" i="5"/>
  <c r="O30" i="5"/>
  <c r="O23" i="5"/>
  <c r="O19" i="5"/>
  <c r="O15" i="5"/>
  <c r="O9" i="5"/>
  <c r="D76" i="8"/>
  <c r="E76" i="8"/>
  <c r="F76" i="8"/>
  <c r="G76" i="8"/>
  <c r="H76" i="8"/>
  <c r="I76" i="8"/>
  <c r="J76" i="8"/>
  <c r="K76" i="8"/>
  <c r="L76" i="8"/>
  <c r="M76" i="8"/>
  <c r="C76" i="8"/>
  <c r="D62" i="8"/>
  <c r="E62" i="8"/>
  <c r="F62" i="8"/>
  <c r="G62" i="8"/>
  <c r="H62" i="8"/>
  <c r="I62" i="8"/>
  <c r="J62" i="8"/>
  <c r="K62" i="8"/>
  <c r="L62" i="8"/>
  <c r="M62" i="8"/>
  <c r="C62" i="8"/>
  <c r="N79" i="8"/>
  <c r="N78" i="8"/>
  <c r="D80" i="8"/>
  <c r="E80" i="8"/>
  <c r="F80" i="8"/>
  <c r="G80" i="8"/>
  <c r="H80" i="8"/>
  <c r="I80" i="8"/>
  <c r="J80" i="8"/>
  <c r="K80" i="8"/>
  <c r="L80" i="8"/>
  <c r="M80" i="8"/>
  <c r="C80" i="8"/>
  <c r="N74" i="8"/>
  <c r="N72" i="8"/>
  <c r="N75" i="8" s="1"/>
  <c r="D75" i="8"/>
  <c r="E75" i="8"/>
  <c r="F75" i="8"/>
  <c r="G75" i="8"/>
  <c r="H75" i="8"/>
  <c r="I75" i="8"/>
  <c r="J75" i="8"/>
  <c r="K75" i="8"/>
  <c r="L75" i="8"/>
  <c r="M75" i="8"/>
  <c r="C75" i="8"/>
  <c r="N67" i="8"/>
  <c r="N68" i="8"/>
  <c r="N69" i="8"/>
  <c r="N70" i="8"/>
  <c r="N66" i="8"/>
  <c r="D71" i="8"/>
  <c r="E71" i="8"/>
  <c r="F71" i="8"/>
  <c r="G71" i="8"/>
  <c r="H71" i="8"/>
  <c r="I71" i="8"/>
  <c r="J71" i="8"/>
  <c r="K71" i="8"/>
  <c r="L71" i="8"/>
  <c r="M71" i="8"/>
  <c r="C71" i="8"/>
  <c r="N64" i="8"/>
  <c r="N63" i="8"/>
  <c r="N65" i="8" s="1"/>
  <c r="D65" i="8"/>
  <c r="E65" i="8"/>
  <c r="G65" i="8"/>
  <c r="H65" i="8"/>
  <c r="I65" i="8"/>
  <c r="J65" i="8"/>
  <c r="K65" i="8"/>
  <c r="L65" i="8"/>
  <c r="M65" i="8"/>
  <c r="C65" i="8"/>
  <c r="N57" i="8"/>
  <c r="N58" i="8"/>
  <c r="N59" i="8"/>
  <c r="N60" i="8"/>
  <c r="N56" i="8"/>
  <c r="N61" i="8" s="1"/>
  <c r="D61" i="8"/>
  <c r="E61" i="8"/>
  <c r="F61" i="8"/>
  <c r="G61" i="8"/>
  <c r="H61" i="8"/>
  <c r="I61" i="8"/>
  <c r="J61" i="8"/>
  <c r="K61" i="8"/>
  <c r="L61" i="8"/>
  <c r="M61" i="8"/>
  <c r="C61" i="8"/>
  <c r="N51" i="8"/>
  <c r="N52" i="8"/>
  <c r="N53" i="8"/>
  <c r="N54" i="8"/>
  <c r="N50" i="8"/>
  <c r="D55" i="8"/>
  <c r="E55" i="8"/>
  <c r="F55" i="8"/>
  <c r="G55" i="8"/>
  <c r="H55" i="8"/>
  <c r="I55" i="8"/>
  <c r="J55" i="8"/>
  <c r="K55" i="8"/>
  <c r="L55" i="8"/>
  <c r="M55" i="8"/>
  <c r="C55" i="8"/>
  <c r="N48" i="8"/>
  <c r="N47" i="8"/>
  <c r="N49" i="8" s="1"/>
  <c r="D49" i="8"/>
  <c r="E49" i="8"/>
  <c r="F49" i="8"/>
  <c r="G49" i="8"/>
  <c r="H49" i="8"/>
  <c r="I49" i="8"/>
  <c r="J49" i="8"/>
  <c r="K49" i="8"/>
  <c r="L49" i="8"/>
  <c r="M49" i="8"/>
  <c r="C49" i="8"/>
  <c r="N39" i="8"/>
  <c r="N40" i="8"/>
  <c r="N41" i="8"/>
  <c r="N42" i="8"/>
  <c r="N43" i="8"/>
  <c r="N44" i="8"/>
  <c r="N45" i="8"/>
  <c r="N38" i="8"/>
  <c r="D46" i="8"/>
  <c r="E46" i="8"/>
  <c r="F46" i="8"/>
  <c r="G46" i="8"/>
  <c r="H46" i="8"/>
  <c r="I46" i="8"/>
  <c r="J46" i="8"/>
  <c r="K46" i="8"/>
  <c r="L46" i="8"/>
  <c r="M46" i="8"/>
  <c r="C46" i="8"/>
  <c r="N35" i="8"/>
  <c r="N36" i="8"/>
  <c r="N34" i="8"/>
  <c r="D37" i="8"/>
  <c r="E37" i="8"/>
  <c r="F37" i="8"/>
  <c r="G37" i="8"/>
  <c r="H37" i="8"/>
  <c r="I37" i="8"/>
  <c r="J37" i="8"/>
  <c r="K37" i="8"/>
  <c r="L37" i="8"/>
  <c r="M37" i="8"/>
  <c r="C37" i="8"/>
  <c r="N32" i="8"/>
  <c r="N31" i="8"/>
  <c r="N33" i="8" s="1"/>
  <c r="D33" i="8"/>
  <c r="E33" i="8"/>
  <c r="F33" i="8"/>
  <c r="G33" i="8"/>
  <c r="H33" i="8"/>
  <c r="I33" i="8"/>
  <c r="J33" i="8"/>
  <c r="K33" i="8"/>
  <c r="L33" i="8"/>
  <c r="M33" i="8"/>
  <c r="C33" i="8"/>
  <c r="N25" i="8"/>
  <c r="N26" i="8"/>
  <c r="N27" i="8"/>
  <c r="N28" i="8"/>
  <c r="N29" i="8"/>
  <c r="N24" i="8"/>
  <c r="D30" i="8"/>
  <c r="E30" i="8"/>
  <c r="F30" i="8"/>
  <c r="G30" i="8"/>
  <c r="H30" i="8"/>
  <c r="I30" i="8"/>
  <c r="J30" i="8"/>
  <c r="K30" i="8"/>
  <c r="L30" i="8"/>
  <c r="M30" i="8"/>
  <c r="C30" i="8"/>
  <c r="N21" i="8"/>
  <c r="N22" i="8"/>
  <c r="N20" i="8"/>
  <c r="N23" i="8" s="1"/>
  <c r="D23" i="8"/>
  <c r="E23" i="8"/>
  <c r="F23" i="8"/>
  <c r="G23" i="8"/>
  <c r="H23" i="8"/>
  <c r="I23" i="8"/>
  <c r="J23" i="8"/>
  <c r="K23" i="8"/>
  <c r="L23" i="8"/>
  <c r="M23" i="8"/>
  <c r="C23" i="8"/>
  <c r="N17" i="8"/>
  <c r="N18" i="8"/>
  <c r="N16" i="8"/>
  <c r="D19" i="8"/>
  <c r="E19" i="8"/>
  <c r="F19" i="8"/>
  <c r="G19" i="8"/>
  <c r="H19" i="8"/>
  <c r="I19" i="8"/>
  <c r="J19" i="8"/>
  <c r="K19" i="8"/>
  <c r="L19" i="8"/>
  <c r="M19" i="8"/>
  <c r="C19" i="8"/>
  <c r="N11" i="8"/>
  <c r="N12" i="8"/>
  <c r="N13" i="8"/>
  <c r="N14" i="8"/>
  <c r="N10" i="8"/>
  <c r="D15" i="8"/>
  <c r="E15" i="8"/>
  <c r="F15" i="8"/>
  <c r="G15" i="8"/>
  <c r="H15" i="8"/>
  <c r="I15" i="8"/>
  <c r="J15" i="8"/>
  <c r="K15" i="8"/>
  <c r="L15" i="8"/>
  <c r="M15" i="8"/>
  <c r="C15" i="8"/>
  <c r="N5" i="8"/>
  <c r="N6" i="8"/>
  <c r="N7" i="8"/>
  <c r="N8" i="8"/>
  <c r="N4" i="8"/>
  <c r="N14" i="2"/>
  <c r="P14" i="2" s="1"/>
  <c r="N13" i="2"/>
  <c r="P13" i="2" s="1"/>
  <c r="N12" i="2"/>
  <c r="P12" i="2" s="1"/>
  <c r="N11" i="2"/>
  <c r="N10" i="2"/>
  <c r="P10" i="2" s="1"/>
  <c r="N32" i="4" l="1"/>
  <c r="P32" i="4" s="1"/>
  <c r="N63" i="4"/>
  <c r="P63" i="4" s="1"/>
  <c r="N57" i="4"/>
  <c r="P57" i="4" s="1"/>
  <c r="N21" i="4"/>
  <c r="P21" i="4" s="1"/>
  <c r="N39" i="4"/>
  <c r="P39" i="4" s="1"/>
  <c r="P6" i="4"/>
  <c r="P65" i="4"/>
  <c r="P80" i="4"/>
  <c r="N35" i="4"/>
  <c r="P35" i="4" s="1"/>
  <c r="N51" i="4"/>
  <c r="P51" i="4" s="1"/>
  <c r="P52" i="4"/>
  <c r="P36" i="4"/>
  <c r="N77" i="4"/>
  <c r="P77" i="4" s="1"/>
  <c r="P68" i="4"/>
  <c r="P19" i="4"/>
  <c r="N25" i="4"/>
  <c r="P25" i="4" s="1"/>
  <c r="N48" i="4"/>
  <c r="P48" i="4" s="1"/>
  <c r="P26" i="4"/>
  <c r="N23" i="5"/>
  <c r="N30" i="5"/>
  <c r="N46" i="5"/>
  <c r="N55" i="5"/>
  <c r="N15" i="5"/>
  <c r="N61" i="5"/>
  <c r="N71" i="8"/>
  <c r="N46" i="8"/>
  <c r="N55" i="8"/>
  <c r="N37" i="8"/>
  <c r="N64" i="4"/>
  <c r="P64" i="4" s="1"/>
  <c r="N78" i="4"/>
  <c r="N9" i="5"/>
  <c r="P63" i="5"/>
  <c r="N15" i="2"/>
  <c r="N30" i="8"/>
  <c r="N15" i="8"/>
  <c r="N19" i="8"/>
  <c r="D77" i="2" l="1"/>
  <c r="E77" i="2"/>
  <c r="F77" i="2"/>
  <c r="G77" i="2"/>
  <c r="H77" i="2"/>
  <c r="I77" i="2"/>
  <c r="J77" i="2"/>
  <c r="K77" i="2"/>
  <c r="L77" i="2"/>
  <c r="M77" i="2"/>
  <c r="C77" i="2"/>
  <c r="N80" i="2"/>
  <c r="P80" i="2" s="1"/>
  <c r="N79" i="2"/>
  <c r="O81" i="2"/>
  <c r="D81" i="2"/>
  <c r="E81" i="2"/>
  <c r="F81" i="2"/>
  <c r="G81" i="2"/>
  <c r="H81" i="2"/>
  <c r="I81" i="2"/>
  <c r="J81" i="2"/>
  <c r="K81" i="2"/>
  <c r="L81" i="2"/>
  <c r="M81" i="2"/>
  <c r="C81" i="2"/>
  <c r="N73" i="2"/>
  <c r="N74" i="2"/>
  <c r="P74" i="2" s="1"/>
  <c r="N72" i="2"/>
  <c r="D75" i="2"/>
  <c r="E75" i="2"/>
  <c r="F75" i="2"/>
  <c r="G75" i="2"/>
  <c r="H75" i="2"/>
  <c r="I75" i="2"/>
  <c r="J75" i="2"/>
  <c r="K75" i="2"/>
  <c r="L75" i="2"/>
  <c r="M75" i="2"/>
  <c r="C75" i="2"/>
  <c r="N67" i="2"/>
  <c r="P67" i="2" s="1"/>
  <c r="N68" i="2"/>
  <c r="P68" i="2" s="1"/>
  <c r="N69" i="2"/>
  <c r="P69" i="2" s="1"/>
  <c r="N70" i="2"/>
  <c r="P70" i="2" s="1"/>
  <c r="N66" i="2"/>
  <c r="F71" i="2"/>
  <c r="G71" i="2"/>
  <c r="H71" i="2"/>
  <c r="I71" i="2"/>
  <c r="J71" i="2"/>
  <c r="K71" i="2"/>
  <c r="L71" i="2"/>
  <c r="M71" i="2"/>
  <c r="E71" i="2"/>
  <c r="D71" i="2"/>
  <c r="C71" i="2"/>
  <c r="N64" i="2"/>
  <c r="P64" i="2" s="1"/>
  <c r="N63" i="2"/>
  <c r="N56" i="2"/>
  <c r="P56" i="2" s="1"/>
  <c r="N57" i="2"/>
  <c r="P57" i="2" s="1"/>
  <c r="N58" i="2"/>
  <c r="N59" i="2"/>
  <c r="P59" i="2" s="1"/>
  <c r="N60" i="2"/>
  <c r="P60" i="2" s="1"/>
  <c r="N51" i="2"/>
  <c r="N52" i="2"/>
  <c r="P52" i="2" s="1"/>
  <c r="N53" i="2"/>
  <c r="P53" i="2" s="1"/>
  <c r="N54" i="2"/>
  <c r="P54" i="2" s="1"/>
  <c r="N50" i="2"/>
  <c r="P50" i="2" s="1"/>
  <c r="N48" i="2"/>
  <c r="P48" i="2" s="1"/>
  <c r="N47" i="2"/>
  <c r="N39" i="2"/>
  <c r="P39" i="2" s="1"/>
  <c r="N40" i="2"/>
  <c r="P40" i="2" s="1"/>
  <c r="N41" i="2"/>
  <c r="P41" i="2" s="1"/>
  <c r="N42" i="2"/>
  <c r="P42" i="2" s="1"/>
  <c r="N43" i="2"/>
  <c r="P43" i="2" s="1"/>
  <c r="N44" i="2"/>
  <c r="P44" i="2" s="1"/>
  <c r="N45" i="2"/>
  <c r="P45" i="2" s="1"/>
  <c r="N38" i="2"/>
  <c r="N35" i="2"/>
  <c r="N36" i="2"/>
  <c r="P36" i="2" s="1"/>
  <c r="N34" i="2"/>
  <c r="P34" i="2" s="1"/>
  <c r="N32" i="2"/>
  <c r="N31" i="2"/>
  <c r="N25" i="2"/>
  <c r="P25" i="2" s="1"/>
  <c r="N26" i="2"/>
  <c r="P26" i="2" s="1"/>
  <c r="N27" i="2"/>
  <c r="P27" i="2" s="1"/>
  <c r="N28" i="2"/>
  <c r="P28" i="2" s="1"/>
  <c r="N29" i="2"/>
  <c r="P29" i="2" s="1"/>
  <c r="N24" i="2"/>
  <c r="P24" i="2" s="1"/>
  <c r="C30" i="2"/>
  <c r="N21" i="2"/>
  <c r="P21" i="2" s="1"/>
  <c r="N22" i="2"/>
  <c r="P22" i="2" s="1"/>
  <c r="N20" i="2"/>
  <c r="P20" i="2" s="1"/>
  <c r="C23" i="2"/>
  <c r="C19" i="2"/>
  <c r="N17" i="2"/>
  <c r="P17" i="2" s="1"/>
  <c r="N18" i="2"/>
  <c r="P18" i="2" s="1"/>
  <c r="N16" i="2"/>
  <c r="P16" i="2" s="1"/>
  <c r="D9" i="2"/>
  <c r="E9" i="2"/>
  <c r="F9" i="2"/>
  <c r="G9" i="2"/>
  <c r="H9" i="2"/>
  <c r="I9" i="2"/>
  <c r="J9" i="2"/>
  <c r="K9" i="2"/>
  <c r="L9" i="2"/>
  <c r="M9" i="2"/>
  <c r="C9" i="2"/>
  <c r="N5" i="2"/>
  <c r="P5" i="2" s="1"/>
  <c r="N6" i="2"/>
  <c r="P6" i="2" s="1"/>
  <c r="N7" i="2"/>
  <c r="P7" i="2" s="1"/>
  <c r="N8" i="2"/>
  <c r="P8" i="2" s="1"/>
  <c r="N4" i="2"/>
  <c r="P4" i="2" s="1"/>
  <c r="O61" i="2"/>
  <c r="O55" i="2"/>
  <c r="O49" i="2"/>
  <c r="O46" i="2"/>
  <c r="O37" i="2"/>
  <c r="O33" i="2"/>
  <c r="O30" i="2"/>
  <c r="O23" i="2"/>
  <c r="O19" i="2"/>
  <c r="O15" i="2"/>
  <c r="P15" i="2" s="1"/>
  <c r="O9" i="2"/>
  <c r="N81" i="2" l="1"/>
  <c r="P81" i="2" s="1"/>
  <c r="P79" i="2"/>
  <c r="N33" i="2"/>
  <c r="P33" i="2" s="1"/>
  <c r="P31" i="2"/>
  <c r="N71" i="2"/>
  <c r="P71" i="2" s="1"/>
  <c r="P66" i="2"/>
  <c r="N75" i="2"/>
  <c r="P75" i="2" s="1"/>
  <c r="P72" i="2"/>
  <c r="N55" i="2"/>
  <c r="P55" i="2" s="1"/>
  <c r="P51" i="2"/>
  <c r="N65" i="2"/>
  <c r="P65" i="2" s="1"/>
  <c r="P63" i="2"/>
  <c r="N61" i="2"/>
  <c r="P61" i="2" s="1"/>
  <c r="N37" i="2"/>
  <c r="P37" i="2" s="1"/>
  <c r="P35" i="2"/>
  <c r="N46" i="2"/>
  <c r="P46" i="2" s="1"/>
  <c r="P38" i="2"/>
  <c r="N49" i="2"/>
  <c r="P49" i="2" s="1"/>
  <c r="P47" i="2"/>
  <c r="N77" i="2"/>
  <c r="P77" i="2" s="1"/>
  <c r="N9" i="2"/>
  <c r="P9" i="2" s="1"/>
  <c r="N23" i="2"/>
  <c r="P23" i="2" s="1"/>
  <c r="N19" i="2"/>
  <c r="P19" i="2" s="1"/>
  <c r="N30" i="2"/>
  <c r="P30" i="2" s="1"/>
  <c r="C9" i="8"/>
  <c r="D9" i="8"/>
  <c r="E9" i="8"/>
  <c r="F9" i="8"/>
  <c r="G9" i="8"/>
  <c r="H9" i="8"/>
  <c r="I9" i="8"/>
  <c r="J9" i="8"/>
  <c r="K9" i="8"/>
  <c r="L9" i="8"/>
  <c r="M9" i="8"/>
  <c r="C61" i="2"/>
  <c r="D61" i="2"/>
  <c r="E61" i="2"/>
  <c r="F61" i="2"/>
  <c r="G61" i="2"/>
  <c r="H61" i="2"/>
  <c r="I61" i="2"/>
  <c r="J61" i="2"/>
  <c r="K61" i="2"/>
  <c r="L61" i="2"/>
  <c r="M61" i="2"/>
  <c r="C55" i="2"/>
  <c r="D55" i="2"/>
  <c r="E55" i="2"/>
  <c r="F55" i="2"/>
  <c r="G55" i="2"/>
  <c r="H55" i="2"/>
  <c r="I55" i="2"/>
  <c r="J55" i="2"/>
  <c r="K55" i="2"/>
  <c r="L55" i="2"/>
  <c r="M55" i="2"/>
  <c r="C49" i="2"/>
  <c r="D49" i="2"/>
  <c r="E49" i="2"/>
  <c r="F49" i="2"/>
  <c r="G49" i="2"/>
  <c r="H49" i="2"/>
  <c r="I49" i="2"/>
  <c r="J49" i="2"/>
  <c r="K49" i="2"/>
  <c r="L49" i="2"/>
  <c r="M49" i="2"/>
  <c r="C46" i="2"/>
  <c r="D46" i="2"/>
  <c r="E46" i="2"/>
  <c r="F46" i="2"/>
  <c r="G46" i="2"/>
  <c r="H46" i="2"/>
  <c r="I46" i="2"/>
  <c r="J46" i="2"/>
  <c r="K46" i="2"/>
  <c r="L46" i="2"/>
  <c r="M46" i="2"/>
  <c r="C37" i="2"/>
  <c r="D37" i="2"/>
  <c r="E37" i="2"/>
  <c r="F37" i="2"/>
  <c r="G37" i="2"/>
  <c r="H37" i="2"/>
  <c r="I37" i="2"/>
  <c r="J37" i="2"/>
  <c r="K37" i="2"/>
  <c r="L37" i="2"/>
  <c r="M37" i="2"/>
  <c r="C33" i="2"/>
  <c r="D33" i="2"/>
  <c r="E33" i="2"/>
  <c r="F33" i="2"/>
  <c r="G33" i="2"/>
  <c r="H33" i="2"/>
  <c r="I33" i="2"/>
  <c r="J33" i="2"/>
  <c r="K33" i="2"/>
  <c r="L33" i="2"/>
  <c r="M33" i="2"/>
  <c r="D30" i="2"/>
  <c r="E30" i="2"/>
  <c r="F30" i="2"/>
  <c r="G30" i="2"/>
  <c r="H30" i="2"/>
  <c r="I30" i="2"/>
  <c r="J30" i="2"/>
  <c r="K30" i="2"/>
  <c r="L30" i="2"/>
  <c r="M30" i="2"/>
  <c r="D23" i="2"/>
  <c r="E23" i="2"/>
  <c r="F23" i="2"/>
  <c r="G23" i="2"/>
  <c r="H23" i="2"/>
  <c r="I23" i="2"/>
  <c r="J23" i="2"/>
  <c r="K23" i="2"/>
  <c r="L23" i="2"/>
  <c r="M23" i="2"/>
  <c r="D19" i="2"/>
  <c r="E19" i="2"/>
  <c r="F19" i="2"/>
  <c r="G19" i="2"/>
  <c r="H19" i="2"/>
  <c r="I19" i="2"/>
  <c r="J19" i="2"/>
  <c r="K19" i="2"/>
  <c r="L19" i="2"/>
  <c r="M19" i="2"/>
  <c r="C15" i="2"/>
  <c r="D15" i="2"/>
  <c r="E15" i="2"/>
  <c r="F15" i="2"/>
  <c r="G15" i="2"/>
  <c r="H15" i="2"/>
  <c r="I15" i="2"/>
  <c r="J15" i="2"/>
  <c r="K15" i="2"/>
  <c r="L15" i="2"/>
  <c r="M15" i="2"/>
  <c r="G62" i="2" l="1"/>
  <c r="G76" i="2" s="1"/>
  <c r="E62" i="2"/>
  <c r="E76" i="2" s="1"/>
  <c r="M62" i="2"/>
  <c r="M76" i="2" s="1"/>
  <c r="K62" i="2"/>
  <c r="K76" i="2" s="1"/>
  <c r="J62" i="2"/>
  <c r="J76" i="2" s="1"/>
  <c r="H62" i="2"/>
  <c r="H76" i="2" s="1"/>
  <c r="D62" i="2"/>
  <c r="D76" i="2" s="1"/>
  <c r="L62" i="2"/>
  <c r="L76" i="2" s="1"/>
  <c r="C62" i="2"/>
  <c r="F62" i="2"/>
  <c r="F76" i="2" s="1"/>
  <c r="I62" i="2"/>
  <c r="I76" i="2" s="1"/>
  <c r="P74" i="5"/>
  <c r="P32" i="5"/>
  <c r="P21" i="5"/>
  <c r="P6" i="5"/>
  <c r="P7" i="5"/>
  <c r="P9" i="5"/>
  <c r="P5" i="5"/>
  <c r="C76" i="2" l="1"/>
  <c r="N76" i="2" s="1"/>
  <c r="P76" i="2" s="1"/>
  <c r="N62" i="2"/>
  <c r="P62" i="2" s="1"/>
  <c r="P23" i="5"/>
  <c r="N9" i="8"/>
  <c r="P18" i="5" l="1"/>
  <c r="P39" i="5" l="1"/>
  <c r="P12" i="5"/>
  <c r="P44" i="5"/>
  <c r="P66" i="5"/>
  <c r="P47" i="5"/>
  <c r="P54" i="5"/>
  <c r="P56" i="5"/>
  <c r="P70" i="5"/>
  <c r="P65" i="5"/>
  <c r="P24" i="5"/>
  <c r="P38" i="5"/>
  <c r="P42" i="5"/>
  <c r="P20" i="5"/>
  <c r="P22" i="5"/>
  <c r="P13" i="5"/>
  <c r="P14" i="5"/>
  <c r="P41" i="5"/>
  <c r="P8" i="5"/>
  <c r="P45" i="5"/>
  <c r="P55" i="5"/>
  <c r="P57" i="5"/>
  <c r="P67" i="5"/>
  <c r="P15" i="5"/>
  <c r="P27" i="5"/>
  <c r="P35" i="5"/>
  <c r="P52" i="5"/>
  <c r="P68" i="5"/>
  <c r="P48" i="5"/>
  <c r="P37" i="5"/>
  <c r="P43" i="5"/>
  <c r="P53" i="5"/>
  <c r="P40" i="5"/>
  <c r="P34" i="5"/>
  <c r="P17" i="5"/>
  <c r="P28" i="5"/>
  <c r="P33" i="5"/>
  <c r="P50" i="5"/>
  <c r="P59" i="5"/>
  <c r="P76" i="5"/>
  <c r="P25" i="5"/>
  <c r="P46" i="5"/>
  <c r="P49" i="5"/>
  <c r="P29" i="5"/>
  <c r="P31" i="5"/>
  <c r="P36" i="5"/>
  <c r="P51" i="5"/>
  <c r="P60" i="5"/>
  <c r="P71" i="5"/>
  <c r="P69" i="5"/>
  <c r="P75" i="5"/>
  <c r="P10" i="5"/>
  <c r="P19" i="5"/>
  <c r="P30" i="5"/>
  <c r="P61" i="5"/>
  <c r="P11" i="5"/>
  <c r="P16" i="5"/>
  <c r="P72" i="5"/>
</calcChain>
</file>

<file path=xl/sharedStrings.xml><?xml version="1.0" encoding="utf-8"?>
<sst xmlns="http://schemas.openxmlformats.org/spreadsheetml/2006/main" count="448" uniqueCount="162">
  <si>
    <t>Establishment: whole time equivalent</t>
  </si>
  <si>
    <t>Country</t>
  </si>
  <si>
    <t xml:space="preserve">RT provider (health board / trust)                        </t>
  </si>
  <si>
    <t>8a</t>
  </si>
  <si>
    <t>8b</t>
  </si>
  <si>
    <t>8c</t>
  </si>
  <si>
    <t>8d</t>
  </si>
  <si>
    <t>N/A</t>
  </si>
  <si>
    <t>NHS England</t>
  </si>
  <si>
    <t>Northampton General Hospital NHS Trust</t>
  </si>
  <si>
    <t>Nottingham University Hospitals NHS Trust</t>
  </si>
  <si>
    <t>United Lincolnshire Hospitals NHS Trust</t>
  </si>
  <si>
    <t>University Hospitals of Derby and Burton NHS Foundation Trust</t>
  </si>
  <si>
    <t>University Hospitals of Leicester NHS Trust</t>
  </si>
  <si>
    <t>Network: East Midlands subtotal</t>
  </si>
  <si>
    <t>Cambridge University Hospitals NHS Foundation Trust</t>
  </si>
  <si>
    <t>Norfolk and Norwich University Hospitals NHS Foundation Trust</t>
  </si>
  <si>
    <t>North West Anglia NHS Foundation Trust</t>
  </si>
  <si>
    <t>Southend University Hospital NHS Foundation Trust</t>
  </si>
  <si>
    <t>Network: East of Englands subtotal</t>
  </si>
  <si>
    <t>Hull University Teaching Hospitals NHS Trust</t>
  </si>
  <si>
    <t>Sheffield Teaching Hospitals NHS Foundation Trust</t>
  </si>
  <si>
    <t>The Leeds Teaching Hospitals NHS Trust</t>
  </si>
  <si>
    <t>Network: Humber etc / West Yorkshire / South Yorkshire etc subtotal</t>
  </si>
  <si>
    <t>Lancashire Teaching Hospitals NHS Foundation Trust</t>
  </si>
  <si>
    <t>The Christie NHS Foundation Trust</t>
  </si>
  <si>
    <t>The Clatterbridge Cancer Centre NHS Foundation Trust</t>
  </si>
  <si>
    <t>Network: Lancashire etc / Greater Manchester / Cheshire etc subtotal</t>
  </si>
  <si>
    <t>Barking, Havering and Redbridge University Hospitals NHS Trust</t>
  </si>
  <si>
    <t>Barts Health NHS Trust</t>
  </si>
  <si>
    <t>East and North Hertfordshire NHS Trust</t>
  </si>
  <si>
    <t>North Middlesex University Hospital NHS Trust</t>
  </si>
  <si>
    <t>Royal Free London NHS Foundation Trust</t>
  </si>
  <si>
    <t>University College London Hospitals NHS Foundation Trust</t>
  </si>
  <si>
    <t>Network: North Central and North East London subtotal</t>
  </si>
  <si>
    <t>South Tees Hospitals NHS Foundation Trust</t>
  </si>
  <si>
    <t>Network: North East and Cumbria subtotal</t>
  </si>
  <si>
    <t>Imperial College Healthcare NHS Trust</t>
  </si>
  <si>
    <t>Royal Surrey County Hospital NHS Foundation Trust</t>
  </si>
  <si>
    <t>The Royal Marsden NHS Foundation Trust</t>
  </si>
  <si>
    <t>Network: North West and South West London / Surrey etc subtotal</t>
  </si>
  <si>
    <t>Gloucestershire Hospitals NHS Foundation Trust</t>
  </si>
  <si>
    <t>Royal Cornwall Hospitals NHS Trust</t>
  </si>
  <si>
    <t>Royal Devon and Exeter NHS Foundation Trust</t>
  </si>
  <si>
    <t>Royal United Hospitals Bath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</si>
  <si>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</si>
  <si>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</si>
  <si>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</si>
  <si>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Plymouth NHS Trust</t>
  </si>
  <si>
    <t>Network: Peninsula / Somerset etc subtotal</t>
  </si>
  <si>
    <t>Guy's and St Thomas' NHS Foundation Trust</t>
  </si>
  <si>
    <t>Maidstone and Tunbridge Wells NHS Trust</t>
  </si>
  <si>
    <t>Network: South East London / Kent and Medway subtotal</t>
  </si>
  <si>
    <t>Oxford University Hospitals NHS Foundation Trust</t>
  </si>
  <si>
    <t>Portsmouth Hospitals University NHS Trust</t>
  </si>
  <si>
    <t>Royal Berkshire NHS Foundation Trust</t>
  </si>
  <si>
    <t>University Hospital Southampton NHS Foundation Trust</t>
  </si>
  <si>
    <t>University Hospitals Dorset NHS Foundation Trust</t>
  </si>
  <si>
    <t>Network: Thames Valley / Wessex subtotal</t>
  </si>
  <si>
    <t>The Shrewsbury and Telford Hospital NHS Trust</t>
  </si>
  <si>
    <t>University Hospitals Birmingham NHS Foundation Trust</t>
  </si>
  <si>
    <t>University Hospitals Coventry and Warwickshire NHS Trust</t>
  </si>
  <si>
    <t>University Hospitals of North Midlands NHS Trust</t>
  </si>
  <si>
    <t>Worcestershire Acute Hospitals NHS Trust</t>
  </si>
  <si>
    <t>Network: West Midlands subtotal</t>
  </si>
  <si>
    <t>NHS England total</t>
  </si>
  <si>
    <t>NHS N Ireland</t>
  </si>
  <si>
    <t>Belfast Health and Social Care Trust</t>
  </si>
  <si>
    <t>Western Health and Social Care Trust</t>
  </si>
  <si>
    <t>NHS N Ireland total</t>
  </si>
  <si>
    <t xml:space="preserve">NHS Grampian </t>
  </si>
  <si>
    <t>NHS Greater Glasgow and Clyde</t>
  </si>
  <si>
    <t>NHS Highland</t>
  </si>
  <si>
    <t>NHS Lothian</t>
  </si>
  <si>
    <t>NHS Tayside</t>
  </si>
  <si>
    <t>NHS Scotland total</t>
  </si>
  <si>
    <t>NHS Wales</t>
  </si>
  <si>
    <t>Betsi Cadwaladr University Health Board</t>
  </si>
  <si>
    <t>Velindre NHS Trust</t>
  </si>
  <si>
    <t>NHS Wales total</t>
  </si>
  <si>
    <t>NHS UK total</t>
  </si>
  <si>
    <t>NHS UK average</t>
  </si>
  <si>
    <t>non-NHS</t>
  </si>
  <si>
    <t>Aspen Healthcare</t>
  </si>
  <si>
    <t>non-NHS UK average</t>
  </si>
  <si>
    <t>This spreadsheet provides details of the key figures underpinning the report. The index below lists the contents of each tab in this spreadsheet.</t>
  </si>
  <si>
    <t>Index</t>
  </si>
  <si>
    <t>Description</t>
  </si>
  <si>
    <t>1. Establishment: WTE</t>
  </si>
  <si>
    <t xml:space="preserve">Total whole time equivalent (WTE) of establishment by Agenda for Change band and radiotherapy provider </t>
  </si>
  <si>
    <t>2. Vacancy rate: WTE</t>
  </si>
  <si>
    <t xml:space="preserve">Vacancies (WTE) as a percentage of establishment (WTE) by Agenda for Change band and radiotherapy provider </t>
  </si>
  <si>
    <t>3. Staff in post: WTE</t>
  </si>
  <si>
    <t xml:space="preserve">Total whole time equivalent (WTE) of staff in post by Agenda for Change band and radiotherapy provider </t>
  </si>
  <si>
    <t>4. Staff in post: headcount</t>
  </si>
  <si>
    <t xml:space="preserve">Total whole time equivalent (headcount) of staff in post by Agenda for Change band and radiotherapy provider </t>
  </si>
  <si>
    <t>Note: The inclusion of clinical support workers for the first time in 2021 affects comparisons with previous year’s data. However, the effect is judged to be small.</t>
  </si>
  <si>
    <t>Vacancy rate</t>
  </si>
  <si>
    <t>RT provider (health board / trust)                         Agenda for Change band:</t>
  </si>
  <si>
    <t>Vacant WTE</t>
  </si>
  <si>
    <t>Total WTE</t>
  </si>
  <si>
    <t>Three month vacancy figures WTE</t>
  </si>
  <si>
    <t>Three month vacancy rate</t>
  </si>
  <si>
    <t>England</t>
  </si>
  <si>
    <t>England total</t>
  </si>
  <si>
    <t>N Ireland</t>
  </si>
  <si>
    <t>N Ireland total</t>
  </si>
  <si>
    <t>Scotland total</t>
  </si>
  <si>
    <t>Wales</t>
  </si>
  <si>
    <t>Wales total</t>
  </si>
  <si>
    <t>Grand total</t>
  </si>
  <si>
    <t>Staff in post (headcount)</t>
  </si>
  <si>
    <t>Staff in post (Headcount)</t>
  </si>
  <si>
    <t>Staff in post (WTE)</t>
  </si>
  <si>
    <t>Staff in post (WTE) / Staff in post (Headcount)</t>
  </si>
  <si>
    <t>NHS England average</t>
  </si>
  <si>
    <t>NHS N Ireland average</t>
  </si>
  <si>
    <t>NHS Scotland</t>
  </si>
  <si>
    <t>NHS Grampian</t>
  </si>
  <si>
    <t>NHS Scotland average</t>
  </si>
  <si>
    <t>NHS Wales average</t>
  </si>
  <si>
    <t>2022 total</t>
  </si>
  <si>
    <t>PASTE LINK HERE</t>
  </si>
  <si>
    <t>Network: Humber/ West Yorkshire / South Yorkshire subtotal</t>
  </si>
  <si>
    <t xml:space="preserve">* Please note due to the response level, this average may not be atrue reflection as the actual non-nhs vacancy rate. </t>
  </si>
  <si>
    <t>SoR radiotherapy radiographic workforce UK census - 1 November 2023</t>
  </si>
  <si>
    <t>Figures shaded in grey are from a previous census as up-to-date figures from the 2022 census are not available</t>
  </si>
  <si>
    <t>Swansea Bay University Health Board</t>
  </si>
  <si>
    <t xml:space="preserve">HCA Healthcare UK </t>
  </si>
  <si>
    <t>2023 change from 2022 census</t>
  </si>
  <si>
    <t xml:space="preserve">2023 total </t>
  </si>
  <si>
    <t>The Newcastle Upon Tyne Hospitals NHS Foundation Trust (Newcastle upon Tyne and Cumbria)</t>
  </si>
  <si>
    <t>Cells shaded in grey show figures from the 2022census are not available</t>
  </si>
  <si>
    <t>2023 total</t>
  </si>
  <si>
    <t>East Suffolk and North East Essex NHS Foundation Trust (Colchester &amp; Ipswich Hospitals)</t>
  </si>
  <si>
    <t>Cells shaded in grey show figures from the 2022 census are not available</t>
  </si>
  <si>
    <t>HCA Healthcare UK</t>
  </si>
  <si>
    <t>Change from 2022 removed due to merging of services</t>
  </si>
  <si>
    <t>Change from 2022 removed due to merging of services between North Cumbria Integrated Care NHS Foundation Trust,</t>
  </si>
  <si>
    <t xml:space="preserve">and The Newcastle Upon Tyne Hospitals NHS Foundation Trust (Newcastle upon Tyne and Cumbria). </t>
  </si>
  <si>
    <t>Brighton and Sussex University Hospitals NHS Trust did not submit a response to the census;</t>
  </si>
  <si>
    <t>The Royal Wolverhampton NHS Trust did not submit a response to the census;</t>
  </si>
  <si>
    <t xml:space="preserve">Subtotal for the network: West Midlands may be affected by this. </t>
  </si>
  <si>
    <t>General comments:</t>
  </si>
  <si>
    <t>*</t>
  </si>
  <si>
    <t>Subtotal for the network: (North West and South West London / Surrey) total may be affected by this.</t>
  </si>
  <si>
    <t xml:space="preserve">Subtotal for the network: (West Midlands) may be affected by this. </t>
  </si>
  <si>
    <t>*Change from 2022 not available as no data was received from  Swansea Bay University Health Board for the 2022 census.</t>
  </si>
  <si>
    <t>**Please treat total NHS Wales change with caution due to the inclusion of Swansea Bay University Health Board in this year's census.</t>
  </si>
  <si>
    <t xml:space="preserve">Subtotal for network: West Midlands subtotal may be affected by this </t>
  </si>
  <si>
    <t>See comment no. 4</t>
  </si>
  <si>
    <t>University Hospitals Coventry and Warwickshire NHS Trust did not provide this data with their census submission.</t>
  </si>
  <si>
    <t>East and North Hertfordshire NHS Trust did not provide this information with their submission to the census.</t>
  </si>
  <si>
    <t>Please treat subtotal for network: North Central and North East London with caution.</t>
  </si>
  <si>
    <t>See comment no. 1</t>
  </si>
  <si>
    <t>See comment no. 2</t>
  </si>
  <si>
    <t>See comment no. 3</t>
  </si>
  <si>
    <t>University Hospitals Coventry and Warwickshire NHS Trust did not provide this information with their submission;</t>
  </si>
  <si>
    <t>See comment no. 5</t>
  </si>
  <si>
    <t>See comment no. 6</t>
  </si>
  <si>
    <t>This spreadsheet accompanies the report "Radiotherapy radiographic workforce 2023 UK census"</t>
  </si>
  <si>
    <t>Published by the Society of Radiographers (SoR) 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</si>
</sst>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u/>
      <sz val="10"/>
      <color indexed="12"/>
      <name val="MS Sans Serif"/>
      <family val="2"/>
    </font>
    <font>
      <b/>
      <sz val="2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name val="Microsoft Sans Serif"/>
      <family val="2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0"/>
      <color indexed="12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i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CF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/>
  </cellStyleXfs>
  <cellXfs count="335">
    <xf numFmtId="0" fontId="0" fillId="0" borderId="0" xfId="0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2" fillId="0" borderId="0" xfId="0" applyFont="1"/>
    <xf numFmtId="0" fontId="6" fillId="0" borderId="0" xfId="0" applyFont="1"/>
    <xf numFmtId="0" fontId="7" fillId="2" borderId="0" xfId="0" applyFont="1" applyFill="1"/>
    <xf numFmtId="2" fontId="7" fillId="2" borderId="0" xfId="0" applyNumberFormat="1" applyFont="1" applyFill="1"/>
    <xf numFmtId="0" fontId="2" fillId="2" borderId="0" xfId="0" applyFont="1" applyFill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2" xfId="2" applyFont="1" applyBorder="1"/>
    <xf numFmtId="0" fontId="7" fillId="0" borderId="0" xfId="2" applyFont="1"/>
    <xf numFmtId="0" fontId="7" fillId="0" borderId="5" xfId="2" applyFont="1" applyBorder="1"/>
    <xf numFmtId="0" fontId="7" fillId="0" borderId="6" xfId="0" applyFont="1" applyBorder="1"/>
    <xf numFmtId="0" fontId="8" fillId="4" borderId="7" xfId="0" applyFont="1" applyFill="1" applyBorder="1"/>
    <xf numFmtId="0" fontId="8" fillId="4" borderId="8" xfId="0" applyFont="1" applyFill="1" applyBorder="1"/>
    <xf numFmtId="0" fontId="7" fillId="0" borderId="0" xfId="0" applyFont="1"/>
    <xf numFmtId="0" fontId="13" fillId="0" borderId="0" xfId="0" applyFont="1"/>
    <xf numFmtId="0" fontId="0" fillId="0" borderId="1" xfId="0" applyBorder="1"/>
    <xf numFmtId="0" fontId="12" fillId="4" borderId="9" xfId="0" applyFont="1" applyFill="1" applyBorder="1"/>
    <xf numFmtId="0" fontId="7" fillId="0" borderId="3" xfId="0" applyFont="1" applyBorder="1"/>
    <xf numFmtId="0" fontId="8" fillId="4" borderId="10" xfId="0" applyFont="1" applyFill="1" applyBorder="1"/>
    <xf numFmtId="0" fontId="7" fillId="0" borderId="2" xfId="0" applyFont="1" applyBorder="1"/>
    <xf numFmtId="0" fontId="11" fillId="0" borderId="0" xfId="0" applyFont="1"/>
    <xf numFmtId="0" fontId="3" fillId="0" borderId="0" xfId="0" applyFont="1"/>
    <xf numFmtId="164" fontId="2" fillId="0" borderId="0" xfId="0" applyNumberFormat="1" applyFont="1"/>
    <xf numFmtId="0" fontId="8" fillId="4" borderId="13" xfId="0" applyFont="1" applyFill="1" applyBorder="1"/>
    <xf numFmtId="2" fontId="8" fillId="4" borderId="7" xfId="0" applyNumberFormat="1" applyFont="1" applyFill="1" applyBorder="1"/>
    <xf numFmtId="0" fontId="0" fillId="0" borderId="2" xfId="0" applyBorder="1"/>
    <xf numFmtId="0" fontId="8" fillId="4" borderId="9" xfId="0" applyFont="1" applyFill="1" applyBorder="1"/>
    <xf numFmtId="164" fontId="0" fillId="0" borderId="0" xfId="0" applyNumberFormat="1"/>
    <xf numFmtId="2" fontId="0" fillId="0" borderId="0" xfId="0" applyNumberFormat="1"/>
    <xf numFmtId="0" fontId="15" fillId="0" borderId="0" xfId="0" applyFont="1"/>
    <xf numFmtId="0" fontId="7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0" fontId="19" fillId="0" borderId="0" xfId="0" applyFont="1"/>
    <xf numFmtId="164" fontId="19" fillId="0" borderId="0" xfId="0" applyNumberFormat="1" applyFont="1"/>
    <xf numFmtId="0" fontId="20" fillId="0" borderId="0" xfId="0" applyFont="1"/>
    <xf numFmtId="0" fontId="21" fillId="0" borderId="0" xfId="0" applyFont="1"/>
    <xf numFmtId="0" fontId="11" fillId="3" borderId="0" xfId="0" applyFont="1" applyFill="1"/>
    <xf numFmtId="2" fontId="11" fillId="3" borderId="0" xfId="0" applyNumberFormat="1" applyFont="1" applyFill="1"/>
    <xf numFmtId="0" fontId="18" fillId="3" borderId="0" xfId="0" applyFont="1" applyFill="1"/>
    <xf numFmtId="165" fontId="21" fillId="3" borderId="0" xfId="0" applyNumberFormat="1" applyFont="1" applyFill="1"/>
    <xf numFmtId="0" fontId="22" fillId="0" borderId="0" xfId="0" applyFont="1"/>
    <xf numFmtId="164" fontId="22" fillId="0" borderId="0" xfId="0" applyNumberFormat="1" applyFont="1"/>
    <xf numFmtId="0" fontId="8" fillId="0" borderId="0" xfId="0" applyFont="1" applyAlignment="1">
      <alignment wrapText="1"/>
    </xf>
    <xf numFmtId="0" fontId="7" fillId="0" borderId="15" xfId="0" applyFont="1" applyBorder="1"/>
    <xf numFmtId="0" fontId="0" fillId="0" borderId="17" xfId="0" applyBorder="1"/>
    <xf numFmtId="0" fontId="7" fillId="0" borderId="18" xfId="0" applyFont="1" applyBorder="1"/>
    <xf numFmtId="0" fontId="8" fillId="4" borderId="19" xfId="0" applyFont="1" applyFill="1" applyBorder="1"/>
    <xf numFmtId="0" fontId="8" fillId="4" borderId="13" xfId="2" applyFont="1" applyFill="1" applyBorder="1"/>
    <xf numFmtId="2" fontId="8" fillId="4" borderId="13" xfId="0" applyNumberFormat="1" applyFont="1" applyFill="1" applyBorder="1"/>
    <xf numFmtId="164" fontId="8" fillId="0" borderId="0" xfId="1" applyNumberFormat="1" applyFont="1"/>
    <xf numFmtId="164" fontId="0" fillId="0" borderId="0" xfId="1" applyNumberFormat="1" applyFont="1" applyFill="1"/>
    <xf numFmtId="0" fontId="7" fillId="0" borderId="17" xfId="0" applyFont="1" applyBorder="1"/>
    <xf numFmtId="164" fontId="8" fillId="0" borderId="0" xfId="1" applyNumberFormat="1" applyFont="1" applyFill="1"/>
    <xf numFmtId="164" fontId="0" fillId="0" borderId="0" xfId="1" applyNumberFormat="1" applyFont="1"/>
    <xf numFmtId="165" fontId="7" fillId="4" borderId="13" xfId="0" applyNumberFormat="1" applyFont="1" applyFill="1" applyBorder="1"/>
    <xf numFmtId="0" fontId="7" fillId="4" borderId="13" xfId="0" applyFont="1" applyFill="1" applyBorder="1"/>
    <xf numFmtId="2" fontId="8" fillId="4" borderId="19" xfId="0" applyNumberFormat="1" applyFont="1" applyFill="1" applyBorder="1"/>
    <xf numFmtId="0" fontId="2" fillId="0" borderId="19" xfId="0" applyFont="1" applyBorder="1"/>
    <xf numFmtId="0" fontId="2" fillId="0" borderId="7" xfId="0" applyFont="1" applyBorder="1"/>
    <xf numFmtId="0" fontId="0" fillId="0" borderId="18" xfId="0" applyBorder="1"/>
    <xf numFmtId="164" fontId="7" fillId="0" borderId="0" xfId="0" applyNumberFormat="1" applyFont="1"/>
    <xf numFmtId="165" fontId="0" fillId="0" borderId="0" xfId="0" applyNumberFormat="1"/>
    <xf numFmtId="0" fontId="7" fillId="0" borderId="22" xfId="2" applyFont="1" applyBorder="1"/>
    <xf numFmtId="0" fontId="7" fillId="0" borderId="23" xfId="0" applyFont="1" applyBorder="1"/>
    <xf numFmtId="0" fontId="7" fillId="0" borderId="24" xfId="0" applyFont="1" applyBorder="1"/>
    <xf numFmtId="0" fontId="8" fillId="4" borderId="19" xfId="2" applyFont="1" applyFill="1" applyBorder="1"/>
    <xf numFmtId="0" fontId="7" fillId="0" borderId="25" xfId="0" applyFont="1" applyBorder="1"/>
    <xf numFmtId="0" fontId="8" fillId="4" borderId="4" xfId="0" applyFont="1" applyFill="1" applyBorder="1"/>
    <xf numFmtId="2" fontId="8" fillId="4" borderId="5" xfId="0" applyNumberFormat="1" applyFont="1" applyFill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6" fillId="2" borderId="0" xfId="0" applyFont="1" applyFill="1"/>
    <xf numFmtId="2" fontId="26" fillId="2" borderId="0" xfId="0" applyNumberFormat="1" applyFont="1" applyFill="1"/>
    <xf numFmtId="0" fontId="25" fillId="2" borderId="0" xfId="0" applyFont="1" applyFill="1"/>
    <xf numFmtId="0" fontId="6" fillId="0" borderId="0" xfId="0" applyFont="1" applyAlignment="1">
      <alignment horizontal="left" wrapText="1"/>
    </xf>
    <xf numFmtId="0" fontId="26" fillId="0" borderId="18" xfId="0" applyFont="1" applyBorder="1"/>
    <xf numFmtId="0" fontId="26" fillId="0" borderId="23" xfId="0" applyFont="1" applyBorder="1"/>
    <xf numFmtId="0" fontId="26" fillId="0" borderId="1" xfId="0" applyFont="1" applyBorder="1"/>
    <xf numFmtId="0" fontId="26" fillId="0" borderId="3" xfId="0" applyFont="1" applyBorder="1"/>
    <xf numFmtId="0" fontId="26" fillId="0" borderId="25" xfId="0" applyFont="1" applyBorder="1"/>
    <xf numFmtId="0" fontId="26" fillId="0" borderId="24" xfId="0" applyFont="1" applyBorder="1"/>
    <xf numFmtId="0" fontId="6" fillId="4" borderId="19" xfId="0" applyFont="1" applyFill="1" applyBorder="1"/>
    <xf numFmtId="0" fontId="6" fillId="4" borderId="7" xfId="0" applyFont="1" applyFill="1" applyBorder="1"/>
    <xf numFmtId="2" fontId="26" fillId="0" borderId="25" xfId="0" applyNumberFormat="1" applyFont="1" applyBorder="1"/>
    <xf numFmtId="2" fontId="6" fillId="4" borderId="7" xfId="0" applyNumberFormat="1" applyFont="1" applyFill="1" applyBorder="1"/>
    <xf numFmtId="0" fontId="6" fillId="5" borderId="10" xfId="0" applyFont="1" applyFill="1" applyBorder="1"/>
    <xf numFmtId="0" fontId="6" fillId="5" borderId="19" xfId="0" applyFont="1" applyFill="1" applyBorder="1"/>
    <xf numFmtId="2" fontId="6" fillId="5" borderId="19" xfId="0" applyNumberFormat="1" applyFont="1" applyFill="1" applyBorder="1"/>
    <xf numFmtId="2" fontId="6" fillId="5" borderId="7" xfId="0" applyNumberFormat="1" applyFont="1" applyFill="1" applyBorder="1"/>
    <xf numFmtId="0" fontId="26" fillId="0" borderId="11" xfId="2" applyFont="1" applyBorder="1"/>
    <xf numFmtId="0" fontId="26" fillId="0" borderId="12" xfId="2" applyFont="1" applyBorder="1"/>
    <xf numFmtId="0" fontId="6" fillId="5" borderId="7" xfId="0" applyFont="1" applyFill="1" applyBorder="1"/>
    <xf numFmtId="0" fontId="6" fillId="5" borderId="4" xfId="0" applyFont="1" applyFill="1" applyBorder="1"/>
    <xf numFmtId="165" fontId="6" fillId="5" borderId="19" xfId="0" applyNumberFormat="1" applyFont="1" applyFill="1" applyBorder="1"/>
    <xf numFmtId="0" fontId="28" fillId="0" borderId="0" xfId="3" applyFont="1"/>
    <xf numFmtId="0" fontId="29" fillId="0" borderId="0" xfId="4" applyFont="1"/>
    <xf numFmtId="0" fontId="30" fillId="0" borderId="0" xfId="4" applyFont="1"/>
    <xf numFmtId="0" fontId="26" fillId="5" borderId="22" xfId="0" applyFont="1" applyFill="1" applyBorder="1"/>
    <xf numFmtId="1" fontId="26" fillId="5" borderId="22" xfId="0" applyNumberFormat="1" applyFont="1" applyFill="1" applyBorder="1"/>
    <xf numFmtId="0" fontId="26" fillId="5" borderId="23" xfId="0" applyFont="1" applyFill="1" applyBorder="1"/>
    <xf numFmtId="0" fontId="26" fillId="5" borderId="7" xfId="0" applyFont="1" applyFill="1" applyBorder="1"/>
    <xf numFmtId="0" fontId="31" fillId="5" borderId="18" xfId="0" applyFont="1" applyFill="1" applyBorder="1"/>
    <xf numFmtId="2" fontId="8" fillId="8" borderId="9" xfId="0" applyNumberFormat="1" applyFont="1" applyFill="1" applyBorder="1"/>
    <xf numFmtId="2" fontId="8" fillId="8" borderId="7" xfId="0" applyNumberFormat="1" applyFont="1" applyFill="1" applyBorder="1"/>
    <xf numFmtId="0" fontId="0" fillId="0" borderId="25" xfId="0" applyBorder="1"/>
    <xf numFmtId="0" fontId="0" fillId="7" borderId="0" xfId="0" applyFill="1"/>
    <xf numFmtId="164" fontId="8" fillId="7" borderId="0" xfId="0" applyNumberFormat="1" applyFont="1" applyFill="1" applyAlignment="1">
      <alignment wrapText="1"/>
    </xf>
    <xf numFmtId="0" fontId="0" fillId="0" borderId="10" xfId="0" applyBorder="1"/>
    <xf numFmtId="0" fontId="0" fillId="0" borderId="19" xfId="0" applyBorder="1"/>
    <xf numFmtId="2" fontId="2" fillId="0" borderId="19" xfId="0" applyNumberFormat="1" applyFont="1" applyBorder="1"/>
    <xf numFmtId="2" fontId="8" fillId="4" borderId="24" xfId="0" applyNumberFormat="1" applyFont="1" applyFill="1" applyBorder="1"/>
    <xf numFmtId="0" fontId="2" fillId="0" borderId="2" xfId="0" applyFont="1" applyBorder="1"/>
    <xf numFmtId="0" fontId="7" fillId="0" borderId="26" xfId="0" applyFont="1" applyBorder="1"/>
    <xf numFmtId="0" fontId="13" fillId="0" borderId="2" xfId="0" applyFont="1" applyBorder="1"/>
    <xf numFmtId="0" fontId="8" fillId="8" borderId="17" xfId="0" applyFont="1" applyFill="1" applyBorder="1"/>
    <xf numFmtId="0" fontId="7" fillId="0" borderId="17" xfId="2" applyFont="1" applyBorder="1"/>
    <xf numFmtId="10" fontId="10" fillId="7" borderId="23" xfId="0" quotePrefix="1" applyNumberFormat="1" applyFont="1" applyFill="1" applyBorder="1" applyAlignment="1">
      <alignment horizontal="right"/>
    </xf>
    <xf numFmtId="0" fontId="7" fillId="0" borderId="26" xfId="2" applyFont="1" applyBorder="1"/>
    <xf numFmtId="0" fontId="8" fillId="4" borderId="10" xfId="2" applyFont="1" applyFill="1" applyBorder="1"/>
    <xf numFmtId="0" fontId="12" fillId="4" borderId="19" xfId="0" applyFont="1" applyFill="1" applyBorder="1"/>
    <xf numFmtId="0" fontId="7" fillId="0" borderId="28" xfId="2" applyFont="1" applyBorder="1"/>
    <xf numFmtId="0" fontId="8" fillId="4" borderId="14" xfId="0" applyFont="1" applyFill="1" applyBorder="1"/>
    <xf numFmtId="0" fontId="7" fillId="4" borderId="9" xfId="0" applyFont="1" applyFill="1" applyBorder="1"/>
    <xf numFmtId="0" fontId="7" fillId="4" borderId="24" xfId="0" applyFont="1" applyFill="1" applyBorder="1"/>
    <xf numFmtId="0" fontId="13" fillId="8" borderId="10" xfId="0" applyFont="1" applyFill="1" applyBorder="1"/>
    <xf numFmtId="2" fontId="7" fillId="0" borderId="19" xfId="0" applyNumberFormat="1" applyFont="1" applyBorder="1"/>
    <xf numFmtId="0" fontId="8" fillId="0" borderId="2" xfId="0" applyFont="1" applyBorder="1" applyAlignment="1">
      <alignment wrapText="1"/>
    </xf>
    <xf numFmtId="0" fontId="0" fillId="0" borderId="15" xfId="0" applyBorder="1"/>
    <xf numFmtId="0" fontId="7" fillId="0" borderId="16" xfId="5" applyFont="1" applyBorder="1"/>
    <xf numFmtId="0" fontId="7" fillId="0" borderId="0" xfId="5" applyFont="1"/>
    <xf numFmtId="0" fontId="2" fillId="0" borderId="9" xfId="0" applyFont="1" applyBorder="1"/>
    <xf numFmtId="2" fontId="8" fillId="0" borderId="0" xfId="0" applyNumberFormat="1" applyFont="1"/>
    <xf numFmtId="10" fontId="7" fillId="0" borderId="3" xfId="0" applyNumberFormat="1" applyFont="1" applyBorder="1"/>
    <xf numFmtId="0" fontId="8" fillId="0" borderId="1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wrapText="1"/>
    </xf>
    <xf numFmtId="164" fontId="8" fillId="0" borderId="8" xfId="0" applyNumberFormat="1" applyFont="1" applyBorder="1" applyAlignment="1">
      <alignment wrapText="1"/>
    </xf>
    <xf numFmtId="2" fontId="11" fillId="0" borderId="0" xfId="0" applyNumberFormat="1" applyFont="1"/>
    <xf numFmtId="165" fontId="21" fillId="0" borderId="0" xfId="0" applyNumberFormat="1" applyFont="1"/>
    <xf numFmtId="0" fontId="8" fillId="0" borderId="13" xfId="0" applyFont="1" applyBorder="1" applyAlignment="1">
      <alignment wrapText="1"/>
    </xf>
    <xf numFmtId="0" fontId="8" fillId="0" borderId="8" xfId="0" applyFont="1" applyBorder="1"/>
    <xf numFmtId="0" fontId="8" fillId="0" borderId="7" xfId="0" applyFont="1" applyBorder="1" applyAlignment="1">
      <alignment wrapText="1"/>
    </xf>
    <xf numFmtId="164" fontId="8" fillId="0" borderId="7" xfId="0" applyNumberFormat="1" applyFont="1" applyBorder="1" applyAlignment="1">
      <alignment wrapText="1"/>
    </xf>
    <xf numFmtId="2" fontId="6" fillId="5" borderId="5" xfId="0" applyNumberFormat="1" applyFont="1" applyFill="1" applyBorder="1"/>
    <xf numFmtId="0" fontId="2" fillId="0" borderId="25" xfId="0" applyFont="1" applyBorder="1"/>
    <xf numFmtId="0" fontId="0" fillId="0" borderId="2" xfId="0" applyBorder="1" applyAlignment="1">
      <alignment vertical="top" wrapText="1"/>
    </xf>
    <xf numFmtId="0" fontId="0" fillId="9" borderId="0" xfId="0" applyFill="1"/>
    <xf numFmtId="0" fontId="2" fillId="9" borderId="2" xfId="2" applyFont="1" applyFill="1" applyBorder="1"/>
    <xf numFmtId="0" fontId="0" fillId="0" borderId="0" xfId="0" quotePrefix="1"/>
    <xf numFmtId="0" fontId="0" fillId="0" borderId="3" xfId="0" applyBorder="1"/>
    <xf numFmtId="10" fontId="10" fillId="7" borderId="7" xfId="0" quotePrefix="1" applyNumberFormat="1" applyFont="1" applyFill="1" applyBorder="1" applyAlignment="1">
      <alignment horizontal="right"/>
    </xf>
    <xf numFmtId="10" fontId="10" fillId="0" borderId="19" xfId="0" quotePrefix="1" applyNumberFormat="1" applyFont="1" applyBorder="1" applyAlignment="1">
      <alignment horizontal="right"/>
    </xf>
    <xf numFmtId="0" fontId="32" fillId="0" borderId="0" xfId="0" applyFont="1"/>
    <xf numFmtId="0" fontId="7" fillId="10" borderId="0" xfId="0" applyFont="1" applyFill="1"/>
    <xf numFmtId="0" fontId="7" fillId="10" borderId="25" xfId="0" applyFont="1" applyFill="1" applyBorder="1"/>
    <xf numFmtId="2" fontId="8" fillId="4" borderId="21" xfId="0" applyNumberFormat="1" applyFont="1" applyFill="1" applyBorder="1"/>
    <xf numFmtId="0" fontId="0" fillId="0" borderId="21" xfId="0" applyBorder="1"/>
    <xf numFmtId="0" fontId="0" fillId="0" borderId="23" xfId="0" applyBorder="1"/>
    <xf numFmtId="0" fontId="0" fillId="0" borderId="27" xfId="0" applyBorder="1"/>
    <xf numFmtId="2" fontId="8" fillId="4" borderId="20" xfId="0" applyNumberFormat="1" applyFont="1" applyFill="1" applyBorder="1"/>
    <xf numFmtId="2" fontId="8" fillId="4" borderId="6" xfId="0" applyNumberFormat="1" applyFont="1" applyFill="1" applyBorder="1"/>
    <xf numFmtId="0" fontId="26" fillId="10" borderId="0" xfId="0" applyFont="1" applyFill="1"/>
    <xf numFmtId="0" fontId="26" fillId="10" borderId="1" xfId="0" applyFont="1" applyFill="1" applyBorder="1"/>
    <xf numFmtId="2" fontId="26" fillId="10" borderId="25" xfId="0" applyNumberFormat="1" applyFont="1" applyFill="1" applyBorder="1"/>
    <xf numFmtId="0" fontId="31" fillId="0" borderId="17" xfId="0" applyFont="1" applyBorder="1"/>
    <xf numFmtId="0" fontId="26" fillId="0" borderId="10" xfId="0" applyFont="1" applyBorder="1"/>
    <xf numFmtId="0" fontId="26" fillId="0" borderId="2" xfId="0" applyFont="1" applyBorder="1"/>
    <xf numFmtId="0" fontId="26" fillId="0" borderId="6" xfId="0" applyFont="1" applyBorder="1"/>
    <xf numFmtId="0" fontId="27" fillId="0" borderId="17" xfId="0" applyFont="1" applyBorder="1"/>
    <xf numFmtId="0" fontId="26" fillId="0" borderId="2" xfId="2" applyFont="1" applyBorder="1"/>
    <xf numFmtId="0" fontId="27" fillId="0" borderId="2" xfId="0" applyFont="1" applyBorder="1" applyAlignment="1">
      <alignment vertical="top" wrapText="1"/>
    </xf>
    <xf numFmtId="0" fontId="26" fillId="0" borderId="27" xfId="0" applyFont="1" applyBorder="1"/>
    <xf numFmtId="0" fontId="6" fillId="5" borderId="22" xfId="0" applyFont="1" applyFill="1" applyBorder="1"/>
    <xf numFmtId="2" fontId="6" fillId="5" borderId="27" xfId="0" applyNumberFormat="1" applyFont="1" applyFill="1" applyBorder="1"/>
    <xf numFmtId="0" fontId="6" fillId="5" borderId="20" xfId="0" applyFont="1" applyFill="1" applyBorder="1"/>
    <xf numFmtId="2" fontId="6" fillId="5" borderId="20" xfId="0" applyNumberFormat="1" applyFont="1" applyFill="1" applyBorder="1"/>
    <xf numFmtId="2" fontId="6" fillId="5" borderId="6" xfId="0" applyNumberFormat="1" applyFont="1" applyFill="1" applyBorder="1"/>
    <xf numFmtId="0" fontId="6" fillId="0" borderId="21" xfId="0" applyFont="1" applyBorder="1"/>
    <xf numFmtId="0" fontId="26" fillId="5" borderId="18" xfId="0" applyFont="1" applyFill="1" applyBorder="1"/>
    <xf numFmtId="0" fontId="0" fillId="0" borderId="29" xfId="0" applyBorder="1"/>
    <xf numFmtId="0" fontId="26" fillId="0" borderId="7" xfId="0" applyFont="1" applyBorder="1"/>
    <xf numFmtId="0" fontId="6" fillId="5" borderId="27" xfId="0" applyFont="1" applyFill="1" applyBorder="1"/>
    <xf numFmtId="0" fontId="6" fillId="4" borderId="7" xfId="2" applyFont="1" applyFill="1" applyBorder="1"/>
    <xf numFmtId="0" fontId="26" fillId="0" borderId="18" xfId="2" applyFont="1" applyBorder="1"/>
    <xf numFmtId="0" fontId="26" fillId="0" borderId="25" xfId="2" applyFont="1" applyBorder="1"/>
    <xf numFmtId="0" fontId="26" fillId="0" borderId="6" xfId="2" applyFont="1" applyBorder="1"/>
    <xf numFmtId="0" fontId="25" fillId="10" borderId="25" xfId="2" applyFont="1" applyFill="1" applyBorder="1"/>
    <xf numFmtId="0" fontId="27" fillId="0" borderId="25" xfId="0" applyFont="1" applyBorder="1" applyAlignment="1">
      <alignment wrapText="1"/>
    </xf>
    <xf numFmtId="0" fontId="6" fillId="0" borderId="21" xfId="0" applyFont="1" applyBorder="1" applyAlignment="1">
      <alignment horizontal="left"/>
    </xf>
    <xf numFmtId="0" fontId="26" fillId="10" borderId="25" xfId="0" applyFont="1" applyFill="1" applyBorder="1"/>
    <xf numFmtId="0" fontId="7" fillId="10" borderId="2" xfId="0" applyFont="1" applyFill="1" applyBorder="1"/>
    <xf numFmtId="0" fontId="0" fillId="0" borderId="25" xfId="0" applyBorder="1" applyAlignment="1">
      <alignment wrapText="1"/>
    </xf>
    <xf numFmtId="0" fontId="7" fillId="0" borderId="18" xfId="2" applyFont="1" applyBorder="1"/>
    <xf numFmtId="0" fontId="7" fillId="0" borderId="25" xfId="2" applyFont="1" applyBorder="1"/>
    <xf numFmtId="0" fontId="8" fillId="4" borderId="30" xfId="2" applyFont="1" applyFill="1" applyBorder="1"/>
    <xf numFmtId="0" fontId="8" fillId="4" borderId="31" xfId="2" applyFont="1" applyFill="1" applyBorder="1"/>
    <xf numFmtId="0" fontId="7" fillId="0" borderId="25" xfId="0" quotePrefix="1" applyFont="1" applyBorder="1"/>
    <xf numFmtId="2" fontId="26" fillId="0" borderId="0" xfId="0" applyNumberFormat="1" applyFont="1"/>
    <xf numFmtId="2" fontId="6" fillId="0" borderId="0" xfId="0" applyNumberFormat="1" applyFont="1" applyAlignment="1">
      <alignment wrapText="1"/>
    </xf>
    <xf numFmtId="2" fontId="26" fillId="0" borderId="18" xfId="0" applyNumberFormat="1" applyFont="1" applyBorder="1"/>
    <xf numFmtId="2" fontId="26" fillId="0" borderId="1" xfId="0" applyNumberFormat="1" applyFont="1" applyBorder="1"/>
    <xf numFmtId="2" fontId="26" fillId="0" borderId="24" xfId="0" applyNumberFormat="1" applyFont="1" applyBorder="1"/>
    <xf numFmtId="2" fontId="26" fillId="6" borderId="1" xfId="0" applyNumberFormat="1" applyFont="1" applyFill="1" applyBorder="1"/>
    <xf numFmtId="2" fontId="26" fillId="10" borderId="1" xfId="0" applyNumberFormat="1" applyFont="1" applyFill="1" applyBorder="1"/>
    <xf numFmtId="2" fontId="26" fillId="5" borderId="18" xfId="0" applyNumberFormat="1" applyFont="1" applyFill="1" applyBorder="1"/>
    <xf numFmtId="2" fontId="8" fillId="11" borderId="9" xfId="0" applyNumberFormat="1" applyFont="1" applyFill="1" applyBorder="1"/>
    <xf numFmtId="0" fontId="7" fillId="11" borderId="9" xfId="0" applyFont="1" applyFill="1" applyBorder="1"/>
    <xf numFmtId="0" fontId="8" fillId="11" borderId="9" xfId="0" applyFont="1" applyFill="1" applyBorder="1"/>
    <xf numFmtId="0" fontId="8" fillId="11" borderId="9" xfId="0" applyFont="1" applyFill="1" applyBorder="1" applyAlignment="1">
      <alignment wrapText="1"/>
    </xf>
    <xf numFmtId="10" fontId="7" fillId="0" borderId="18" xfId="0" quotePrefix="1" applyNumberFormat="1" applyFont="1" applyBorder="1" applyAlignment="1">
      <alignment horizontal="right"/>
    </xf>
    <xf numFmtId="10" fontId="7" fillId="0" borderId="25" xfId="0" quotePrefix="1" applyNumberFormat="1" applyFont="1" applyBorder="1" applyAlignment="1">
      <alignment horizontal="right"/>
    </xf>
    <xf numFmtId="2" fontId="8" fillId="11" borderId="26" xfId="0" applyNumberFormat="1" applyFont="1" applyFill="1" applyBorder="1"/>
    <xf numFmtId="0" fontId="7" fillId="11" borderId="31" xfId="0" applyFont="1" applyFill="1" applyBorder="1"/>
    <xf numFmtId="10" fontId="7" fillId="11" borderId="31" xfId="0" quotePrefix="1" applyNumberFormat="1" applyFont="1" applyFill="1" applyBorder="1" applyAlignment="1">
      <alignment horizontal="right"/>
    </xf>
    <xf numFmtId="0" fontId="8" fillId="11" borderId="31" xfId="0" applyFont="1" applyFill="1" applyBorder="1"/>
    <xf numFmtId="2" fontId="8" fillId="11" borderId="9" xfId="2" applyNumberFormat="1" applyFont="1" applyFill="1" applyBorder="1"/>
    <xf numFmtId="165" fontId="8" fillId="4" borderId="8" xfId="0" applyNumberFormat="1" applyFont="1" applyFill="1" applyBorder="1"/>
    <xf numFmtId="165" fontId="8" fillId="4" borderId="31" xfId="0" applyNumberFormat="1" applyFont="1" applyFill="1" applyBorder="1"/>
    <xf numFmtId="165" fontId="8" fillId="4" borderId="8" xfId="0" applyNumberFormat="1" applyFont="1" applyFill="1" applyBorder="1" applyAlignment="1">
      <alignment wrapText="1"/>
    </xf>
    <xf numFmtId="165" fontId="8" fillId="0" borderId="8" xfId="0" applyNumberFormat="1" applyFont="1" applyBorder="1" applyAlignment="1">
      <alignment wrapText="1"/>
    </xf>
    <xf numFmtId="165" fontId="8" fillId="11" borderId="31" xfId="0" applyNumberFormat="1" applyFont="1" applyFill="1" applyBorder="1"/>
    <xf numFmtId="165" fontId="2" fillId="0" borderId="31" xfId="0" applyNumberFormat="1" applyFont="1" applyBorder="1"/>
    <xf numFmtId="164" fontId="11" fillId="0" borderId="0" xfId="0" applyNumberFormat="1" applyFont="1"/>
    <xf numFmtId="164" fontId="33" fillId="3" borderId="0" xfId="0" applyNumberFormat="1" applyFont="1" applyFill="1"/>
    <xf numFmtId="164" fontId="33" fillId="0" borderId="0" xfId="0" applyNumberFormat="1" applyFont="1"/>
    <xf numFmtId="10" fontId="7" fillId="11" borderId="31" xfId="0" applyNumberFormat="1" applyFont="1" applyFill="1" applyBorder="1"/>
    <xf numFmtId="10" fontId="7" fillId="11" borderId="8" xfId="0" applyNumberFormat="1" applyFont="1" applyFill="1" applyBorder="1"/>
    <xf numFmtId="10" fontId="7" fillId="0" borderId="27" xfId="0" applyNumberFormat="1" applyFont="1" applyBorder="1"/>
    <xf numFmtId="0" fontId="2" fillId="0" borderId="0" xfId="2" applyFont="1"/>
    <xf numFmtId="0" fontId="0" fillId="0" borderId="12" xfId="0" applyBorder="1"/>
    <xf numFmtId="0" fontId="0" fillId="0" borderId="24" xfId="0" applyBorder="1"/>
    <xf numFmtId="0" fontId="2" fillId="0" borderId="3" xfId="0" applyFont="1" applyBorder="1"/>
    <xf numFmtId="0" fontId="8" fillId="0" borderId="33" xfId="0" applyFont="1" applyBorder="1"/>
    <xf numFmtId="0" fontId="8" fillId="0" borderId="34" xfId="0" applyFont="1" applyBorder="1"/>
    <xf numFmtId="10" fontId="34" fillId="7" borderId="23" xfId="0" quotePrefix="1" applyNumberFormat="1" applyFont="1" applyFill="1" applyBorder="1" applyAlignment="1">
      <alignment horizontal="right"/>
    </xf>
    <xf numFmtId="0" fontId="8" fillId="0" borderId="21" xfId="0" applyFont="1" applyBorder="1" applyAlignment="1">
      <alignment horizontal="left"/>
    </xf>
    <xf numFmtId="0" fontId="12" fillId="4" borderId="32" xfId="0" applyFont="1" applyFill="1" applyBorder="1"/>
    <xf numFmtId="0" fontId="8" fillId="4" borderId="32" xfId="0" applyFont="1" applyFill="1" applyBorder="1"/>
    <xf numFmtId="0" fontId="0" fillId="9" borderId="12" xfId="0" applyFill="1" applyBorder="1"/>
    <xf numFmtId="0" fontId="7" fillId="4" borderId="32" xfId="0" applyFont="1" applyFill="1" applyBorder="1"/>
    <xf numFmtId="2" fontId="8" fillId="8" borderId="32" xfId="0" applyNumberFormat="1" applyFont="1" applyFill="1" applyBorder="1"/>
    <xf numFmtId="0" fontId="2" fillId="0" borderId="32" xfId="0" applyFont="1" applyBorder="1"/>
    <xf numFmtId="2" fontId="8" fillId="4" borderId="32" xfId="0" applyNumberFormat="1" applyFont="1" applyFill="1" applyBorder="1"/>
    <xf numFmtId="0" fontId="7" fillId="12" borderId="25" xfId="0" applyFont="1" applyFill="1" applyBorder="1"/>
    <xf numFmtId="10" fontId="7" fillId="10" borderId="3" xfId="0" applyNumberFormat="1" applyFont="1" applyFill="1" applyBorder="1"/>
    <xf numFmtId="10" fontId="2" fillId="0" borderId="25" xfId="0" quotePrefix="1" applyNumberFormat="1" applyFont="1" applyBorder="1" applyAlignment="1">
      <alignment horizontal="right"/>
    </xf>
    <xf numFmtId="2" fontId="7" fillId="0" borderId="2" xfId="0" applyNumberFormat="1" applyFont="1" applyBorder="1"/>
    <xf numFmtId="0" fontId="8" fillId="4" borderId="33" xfId="0" applyFont="1" applyFill="1" applyBorder="1"/>
    <xf numFmtId="0" fontId="8" fillId="4" borderId="22" xfId="0" applyFont="1" applyFill="1" applyBorder="1"/>
    <xf numFmtId="0" fontId="8" fillId="4" borderId="34" xfId="0" applyFont="1" applyFill="1" applyBorder="1"/>
    <xf numFmtId="0" fontId="8" fillId="4" borderId="23" xfId="0" applyFont="1" applyFill="1" applyBorder="1"/>
    <xf numFmtId="0" fontId="7" fillId="4" borderId="33" xfId="0" applyFont="1" applyFill="1" applyBorder="1"/>
    <xf numFmtId="2" fontId="8" fillId="4" borderId="33" xfId="0" applyNumberFormat="1" applyFont="1" applyFill="1" applyBorder="1"/>
    <xf numFmtId="0" fontId="2" fillId="0" borderId="21" xfId="0" applyFont="1" applyBorder="1"/>
    <xf numFmtId="2" fontId="0" fillId="0" borderId="21" xfId="0" applyNumberFormat="1" applyBorder="1"/>
    <xf numFmtId="0" fontId="7" fillId="4" borderId="34" xfId="0" applyFont="1" applyFill="1" applyBorder="1"/>
    <xf numFmtId="2" fontId="8" fillId="4" borderId="34" xfId="0" applyNumberFormat="1" applyFont="1" applyFill="1" applyBorder="1"/>
    <xf numFmtId="0" fontId="2" fillId="10" borderId="25" xfId="2" applyFont="1" applyFill="1" applyBorder="1"/>
    <xf numFmtId="0" fontId="7" fillId="0" borderId="24" xfId="2" applyFont="1" applyBorder="1"/>
    <xf numFmtId="0" fontId="8" fillId="4" borderId="31" xfId="0" applyFont="1" applyFill="1" applyBorder="1"/>
    <xf numFmtId="0" fontId="7" fillId="0" borderId="23" xfId="2" applyFont="1" applyBorder="1"/>
    <xf numFmtId="0" fontId="7" fillId="0" borderId="3" xfId="2" applyFont="1" applyBorder="1"/>
    <xf numFmtId="0" fontId="8" fillId="4" borderId="34" xfId="2" applyFont="1" applyFill="1" applyBorder="1"/>
    <xf numFmtId="0" fontId="2" fillId="10" borderId="3" xfId="2" applyFont="1" applyFill="1" applyBorder="1"/>
    <xf numFmtId="0" fontId="0" fillId="0" borderId="3" xfId="0" applyBorder="1" applyAlignment="1">
      <alignment wrapText="1"/>
    </xf>
    <xf numFmtId="0" fontId="7" fillId="0" borderId="27" xfId="2" applyFont="1" applyBorder="1"/>
    <xf numFmtId="0" fontId="7" fillId="0" borderId="35" xfId="2" applyFont="1" applyBorder="1"/>
    <xf numFmtId="0" fontId="7" fillId="0" borderId="36" xfId="2" applyFont="1" applyBorder="1"/>
    <xf numFmtId="0" fontId="8" fillId="4" borderId="37" xfId="0" applyFont="1" applyFill="1" applyBorder="1"/>
    <xf numFmtId="0" fontId="0" fillId="0" borderId="25" xfId="0" applyBorder="1" applyAlignment="1">
      <alignment vertical="top" wrapText="1"/>
    </xf>
    <xf numFmtId="2" fontId="8" fillId="4" borderId="31" xfId="2" applyNumberFormat="1" applyFont="1" applyFill="1" applyBorder="1"/>
    <xf numFmtId="10" fontId="7" fillId="0" borderId="18" xfId="0" applyNumberFormat="1" applyFont="1" applyBorder="1"/>
    <xf numFmtId="0" fontId="7" fillId="0" borderId="23" xfId="5" applyFont="1" applyBorder="1"/>
    <xf numFmtId="10" fontId="7" fillId="0" borderId="24" xfId="0" applyNumberFormat="1" applyFont="1" applyBorder="1"/>
    <xf numFmtId="0" fontId="7" fillId="0" borderId="27" xfId="5" applyFont="1" applyBorder="1"/>
    <xf numFmtId="10" fontId="7" fillId="0" borderId="31" xfId="0" quotePrefix="1" applyNumberFormat="1" applyFont="1" applyBorder="1" applyAlignment="1">
      <alignment horizontal="right"/>
    </xf>
    <xf numFmtId="0" fontId="25" fillId="0" borderId="0" xfId="2" applyFont="1"/>
    <xf numFmtId="0" fontId="8" fillId="0" borderId="39" xfId="0" applyFont="1" applyBorder="1" applyAlignment="1">
      <alignment wrapText="1"/>
    </xf>
    <xf numFmtId="0" fontId="0" fillId="0" borderId="39" xfId="0" applyBorder="1"/>
    <xf numFmtId="0" fontId="7" fillId="0" borderId="40" xfId="2" applyFont="1" applyBorder="1"/>
    <xf numFmtId="0" fontId="7" fillId="0" borderId="40" xfId="0" applyFont="1" applyBorder="1"/>
    <xf numFmtId="0" fontId="7" fillId="0" borderId="37" xfId="0" applyFont="1" applyBorder="1"/>
    <xf numFmtId="0" fontId="7" fillId="0" borderId="22" xfId="0" applyFont="1" applyBorder="1"/>
    <xf numFmtId="0" fontId="0" fillId="0" borderId="38" xfId="0" applyBorder="1"/>
    <xf numFmtId="0" fontId="8" fillId="0" borderId="7" xfId="0" applyFont="1" applyBorder="1"/>
    <xf numFmtId="0" fontId="3" fillId="0" borderId="38" xfId="0" applyFont="1" applyBorder="1"/>
    <xf numFmtId="0" fontId="8" fillId="0" borderId="38" xfId="0" applyFont="1" applyBorder="1"/>
    <xf numFmtId="0" fontId="0" fillId="0" borderId="40" xfId="0" applyBorder="1"/>
    <xf numFmtId="0" fontId="0" fillId="0" borderId="37" xfId="0" applyBorder="1"/>
    <xf numFmtId="0" fontId="3" fillId="0" borderId="18" xfId="0" applyFont="1" applyBorder="1"/>
    <xf numFmtId="2" fontId="0" fillId="0" borderId="17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7" fillId="0" borderId="23" xfId="0" applyNumberFormat="1" applyFont="1" applyBorder="1"/>
    <xf numFmtId="2" fontId="0" fillId="0" borderId="12" xfId="0" applyNumberFormat="1" applyBorder="1"/>
    <xf numFmtId="2" fontId="0" fillId="0" borderId="3" xfId="0" applyNumberFormat="1" applyBorder="1"/>
    <xf numFmtId="2" fontId="7" fillId="0" borderId="3" xfId="0" applyNumberFormat="1" applyFont="1" applyBorder="1"/>
    <xf numFmtId="2" fontId="7" fillId="0" borderId="25" xfId="0" applyNumberFormat="1" applyFont="1" applyBorder="1"/>
    <xf numFmtId="2" fontId="7" fillId="10" borderId="0" xfId="0" applyNumberFormat="1" applyFont="1" applyFill="1"/>
    <xf numFmtId="2" fontId="7" fillId="10" borderId="25" xfId="0" applyNumberFormat="1" applyFont="1" applyFill="1" applyBorder="1"/>
    <xf numFmtId="2" fontId="7" fillId="0" borderId="18" xfId="0" applyNumberFormat="1" applyFont="1" applyBorder="1"/>
    <xf numFmtId="2" fontId="7" fillId="0" borderId="6" xfId="0" applyNumberFormat="1" applyFont="1" applyBorder="1"/>
    <xf numFmtId="2" fontId="7" fillId="0" borderId="0" xfId="0" applyNumberFormat="1" applyFont="1"/>
    <xf numFmtId="2" fontId="0" fillId="0" borderId="27" xfId="0" applyNumberFormat="1" applyBorder="1"/>
    <xf numFmtId="2" fontId="7" fillId="0" borderId="27" xfId="0" applyNumberFormat="1" applyFont="1" applyBorder="1"/>
    <xf numFmtId="10" fontId="8" fillId="11" borderId="8" xfId="0" applyNumberFormat="1" applyFont="1" applyFill="1" applyBorder="1"/>
    <xf numFmtId="10" fontId="8" fillId="11" borderId="3" xfId="0" applyNumberFormat="1" applyFont="1" applyFill="1" applyBorder="1"/>
    <xf numFmtId="10" fontId="8" fillId="11" borderId="6" xfId="0" quotePrefix="1" applyNumberFormat="1" applyFont="1" applyFill="1" applyBorder="1" applyAlignment="1">
      <alignment horizontal="right"/>
    </xf>
    <xf numFmtId="0" fontId="0" fillId="0" borderId="26" xfId="0" applyBorder="1" applyAlignment="1">
      <alignment horizontal="left" wrapText="1"/>
    </xf>
    <xf numFmtId="10" fontId="34" fillId="0" borderId="0" xfId="0" quotePrefix="1" applyNumberFormat="1" applyFont="1" applyAlignment="1">
      <alignment horizontal="right"/>
    </xf>
    <xf numFmtId="0" fontId="0" fillId="0" borderId="7" xfId="0" applyBorder="1"/>
    <xf numFmtId="0" fontId="8" fillId="0" borderId="18" xfId="0" applyFont="1" applyBorder="1" applyAlignment="1">
      <alignment horizontal="right"/>
    </xf>
    <xf numFmtId="0" fontId="8" fillId="0" borderId="38" xfId="0" applyFont="1" applyBorder="1" applyAlignment="1">
      <alignment horizontal="right"/>
    </xf>
    <xf numFmtId="2" fontId="26" fillId="10" borderId="39" xfId="0" applyNumberFormat="1" applyFont="1" applyFill="1" applyBorder="1"/>
    <xf numFmtId="2" fontId="6" fillId="4" borderId="32" xfId="0" applyNumberFormat="1" applyFont="1" applyFill="1" applyBorder="1"/>
    <xf numFmtId="10" fontId="35" fillId="0" borderId="0" xfId="0" quotePrefix="1" applyNumberFormat="1" applyFont="1" applyAlignment="1">
      <alignment horizontal="right"/>
    </xf>
    <xf numFmtId="0" fontId="36" fillId="0" borderId="0" xfId="0" applyFont="1"/>
    <xf numFmtId="0" fontId="37" fillId="0" borderId="0" xfId="0" applyFont="1"/>
    <xf numFmtId="0" fontId="38" fillId="0" borderId="0" xfId="0" applyFont="1"/>
    <xf numFmtId="2" fontId="7" fillId="10" borderId="39" xfId="0" applyNumberFormat="1" applyFont="1" applyFill="1" applyBorder="1"/>
    <xf numFmtId="10" fontId="7" fillId="11" borderId="32" xfId="0" quotePrefix="1" applyNumberFormat="1" applyFont="1" applyFill="1" applyBorder="1" applyAlignment="1">
      <alignment horizontal="right"/>
    </xf>
    <xf numFmtId="0" fontId="39" fillId="0" borderId="0" xfId="0" quotePrefix="1" applyFont="1"/>
    <xf numFmtId="0" fontId="39" fillId="0" borderId="0" xfId="0" applyFont="1"/>
    <xf numFmtId="10" fontId="10" fillId="7" borderId="22" xfId="0" quotePrefix="1" applyNumberFormat="1" applyFont="1" applyFill="1" applyBorder="1" applyAlignment="1">
      <alignment horizontal="right"/>
    </xf>
    <xf numFmtId="0" fontId="13" fillId="0" borderId="11" xfId="2" applyFont="1" applyBorder="1"/>
    <xf numFmtId="0" fontId="2" fillId="0" borderId="2" xfId="2" applyFont="1" applyBorder="1"/>
  </cellXfs>
  <cellStyles count="6">
    <cellStyle name="Hyperlink" xfId="3" builtinId="8"/>
    <cellStyle name="Hyperlink 2" xfId="4" xr:uid="{63B76E7B-B38E-4444-8531-DAA407377CE8}"/>
    <cellStyle name="Normal" xfId="0" builtinId="0"/>
    <cellStyle name="Normal 3" xfId="5" xr:uid="{A2959673-632B-469C-B0C1-9818AC6DFE20}"/>
    <cellStyle name="Normal_1.Total Workforce (Posts)" xfId="2" xr:uid="{E09E66D3-6745-4A24-81E7-84A8ED2AB3E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r.org/learning-advice/professional-body-guidance-and-publications/documents-and-publications/reports-and-surveys?searchTerm=radiotherapy&amp;sort=Newe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3DCC4-FE08-4EDD-96A4-11C1B7B481CE}">
  <sheetPr>
    <tabColor theme="7" tint="0.59999389629810485"/>
    <pageSetUpPr fitToPage="1"/>
  </sheetPr>
  <dimension ref="A1:C14"/>
  <sheetViews>
    <sheetView topLeftCell="A11" zoomScale="110" zoomScaleNormal="110" workbookViewId="0">
      <selection activeCell="C16" sqref="C16"/>
    </sheetView>
  </sheetViews>
  <sheetFormatPr defaultColWidth="8.81640625" defaultRowHeight="14.5" x14ac:dyDescent="0.35"/>
  <cols>
    <col min="2" max="2" width="26.453125" customWidth="1"/>
    <col min="3" max="3" width="103" customWidth="1"/>
  </cols>
  <sheetData>
    <row r="1" spans="1:3" ht="26" x14ac:dyDescent="0.6">
      <c r="A1" s="34"/>
      <c r="B1" s="18"/>
      <c r="C1" s="18"/>
    </row>
    <row r="2" spans="1:3" x14ac:dyDescent="0.35">
      <c r="A2" s="18"/>
      <c r="B2" s="18"/>
      <c r="C2" s="18"/>
    </row>
    <row r="3" spans="1:3" x14ac:dyDescent="0.35">
      <c r="A3" s="18"/>
      <c r="B3" s="18" t="s">
        <v>160</v>
      </c>
      <c r="C3" s="18"/>
    </row>
    <row r="4" spans="1:3" x14ac:dyDescent="0.35">
      <c r="A4" s="18"/>
      <c r="B4" t="s">
        <v>161</v>
      </c>
      <c r="C4" s="18"/>
    </row>
    <row r="5" spans="1:3" x14ac:dyDescent="0.35">
      <c r="A5" s="18"/>
      <c r="B5" s="105" t="s">
        <v>122</v>
      </c>
      <c r="C5" s="18"/>
    </row>
    <row r="6" spans="1:3" x14ac:dyDescent="0.35">
      <c r="A6" s="18"/>
      <c r="B6" s="18" t="s">
        <v>85</v>
      </c>
      <c r="C6" s="18"/>
    </row>
    <row r="7" spans="1:3" x14ac:dyDescent="0.35">
      <c r="A7" s="18"/>
      <c r="B7" s="18"/>
      <c r="C7" s="18"/>
    </row>
    <row r="8" spans="1:3" s="26" customFormat="1" x14ac:dyDescent="0.35">
      <c r="A8" s="9"/>
      <c r="B8" s="9" t="s">
        <v>86</v>
      </c>
      <c r="C8" s="9" t="s">
        <v>87</v>
      </c>
    </row>
    <row r="9" spans="1:3" ht="15.5" x14ac:dyDescent="0.35">
      <c r="A9" s="18"/>
      <c r="B9" s="103" t="s">
        <v>88</v>
      </c>
      <c r="C9" s="18" t="s">
        <v>89</v>
      </c>
    </row>
    <row r="10" spans="1:3" ht="15.5" x14ac:dyDescent="0.35">
      <c r="A10" s="18"/>
      <c r="B10" s="104" t="s">
        <v>90</v>
      </c>
      <c r="C10" s="35" t="s">
        <v>91</v>
      </c>
    </row>
    <row r="11" spans="1:3" ht="15.5" x14ac:dyDescent="0.35">
      <c r="A11" s="18"/>
      <c r="B11" s="103" t="s">
        <v>92</v>
      </c>
      <c r="C11" s="18" t="s">
        <v>93</v>
      </c>
    </row>
    <row r="12" spans="1:3" ht="15.5" x14ac:dyDescent="0.35">
      <c r="A12" s="18"/>
      <c r="B12" s="103" t="s">
        <v>94</v>
      </c>
      <c r="C12" s="18" t="s">
        <v>95</v>
      </c>
    </row>
    <row r="13" spans="1:3" ht="15.5" x14ac:dyDescent="0.35">
      <c r="B13" s="76"/>
    </row>
    <row r="14" spans="1:3" x14ac:dyDescent="0.35">
      <c r="B14" s="18" t="s">
        <v>96</v>
      </c>
      <c r="C14" s="18"/>
    </row>
  </sheetData>
  <hyperlinks>
    <hyperlink ref="B9" location="'1. Establishment (WTE)'!A1" display="1. Establishment: WTE" xr:uid="{60C860F3-70BE-41AE-A6DC-9EBE5E2D4757}"/>
    <hyperlink ref="B10" location="'2. Vacancies (WTE)'!A1" display="2. NHS vacancy rate" xr:uid="{0EFA9ED7-D937-4327-993F-E8E0DE950E3E}"/>
    <hyperlink ref="B5" r:id="rId1" display="https://www.sor.org/learning-advice/professional-body-guidance-and-publications/documents-and-publications/reports-and-surveys?searchTerm=radiotherapy&amp;sort=Newest" xr:uid="{070E1ECF-A89B-4E9A-8F5C-8160E5190EBB}"/>
    <hyperlink ref="B11" location="'3. Staff in post (WTE) '!A1" display="3. Staff in post: WTE" xr:uid="{EA2B3AEE-A58F-4570-9516-4AD789BA004F}"/>
    <hyperlink ref="B12" location="'4. Staff in post (headcount)'!A1" display="4. Staff in post: headcount" xr:uid="{CE509A83-F569-4B4B-9DE8-BBEF6F003690}"/>
  </hyperlinks>
  <pageMargins left="0.7" right="0.7" top="0.75" bottom="0.75" header="0.3" footer="0.3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B674-8197-4941-856E-C773C0F0F34B}">
  <sheetPr>
    <tabColor theme="5"/>
    <pageSetUpPr fitToPage="1"/>
  </sheetPr>
  <dimension ref="A1:AF81"/>
  <sheetViews>
    <sheetView tabSelected="1" zoomScale="70" zoomScaleNormal="70" workbookViewId="0">
      <selection activeCell="C1" sqref="C1:C1048576"/>
    </sheetView>
  </sheetViews>
  <sheetFormatPr defaultColWidth="8.81640625" defaultRowHeight="14.5" x14ac:dyDescent="0.35"/>
  <cols>
    <col min="1" max="1" width="19.26953125" customWidth="1"/>
    <col min="2" max="2" width="86.54296875" customWidth="1"/>
    <col min="3" max="3" width="11" customWidth="1"/>
    <col min="4" max="4" width="8.453125" style="33" customWidth="1"/>
    <col min="5" max="5" width="8" customWidth="1"/>
    <col min="6" max="6" width="9.453125" customWidth="1"/>
    <col min="7" max="7" width="8" customWidth="1"/>
    <col min="8" max="8" width="8.1796875" customWidth="1"/>
    <col min="9" max="13" width="6.54296875" customWidth="1"/>
    <col min="14" max="14" width="19" customWidth="1"/>
    <col min="15" max="15" width="15.54296875" customWidth="1"/>
    <col min="16" max="16" width="22" customWidth="1"/>
    <col min="17" max="17" width="24.1796875" customWidth="1"/>
    <col min="18" max="18" width="10" bestFit="1" customWidth="1"/>
    <col min="31" max="31" width="31.81640625" customWidth="1"/>
  </cols>
  <sheetData>
    <row r="1" spans="1:32" ht="26" x14ac:dyDescent="0.6">
      <c r="A1" s="1" t="s">
        <v>125</v>
      </c>
      <c r="B1" s="2"/>
      <c r="C1" s="2"/>
      <c r="D1" s="3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114"/>
    </row>
    <row r="2" spans="1:32" ht="18.5" x14ac:dyDescent="0.45">
      <c r="A2" s="5" t="s">
        <v>0</v>
      </c>
      <c r="B2" s="4"/>
      <c r="C2" s="6" t="s">
        <v>126</v>
      </c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8"/>
      <c r="P2" s="114"/>
    </row>
    <row r="3" spans="1:32" s="9" customFormat="1" ht="29" x14ac:dyDescent="0.35">
      <c r="A3" s="9" t="s">
        <v>1</v>
      </c>
      <c r="B3" s="9" t="s">
        <v>2</v>
      </c>
      <c r="C3" s="244">
        <v>3</v>
      </c>
      <c r="D3" s="244">
        <v>4</v>
      </c>
      <c r="E3" s="244">
        <v>5</v>
      </c>
      <c r="F3" s="244">
        <v>6</v>
      </c>
      <c r="G3" s="244">
        <v>7</v>
      </c>
      <c r="H3" s="244" t="s">
        <v>3</v>
      </c>
      <c r="I3" s="244" t="s">
        <v>4</v>
      </c>
      <c r="J3" s="244" t="s">
        <v>5</v>
      </c>
      <c r="K3" s="244" t="s">
        <v>6</v>
      </c>
      <c r="L3" s="244">
        <v>9</v>
      </c>
      <c r="M3" s="244" t="s">
        <v>7</v>
      </c>
      <c r="N3" s="10" t="s">
        <v>130</v>
      </c>
      <c r="O3" s="11" t="s">
        <v>121</v>
      </c>
      <c r="P3" s="115" t="s">
        <v>129</v>
      </c>
      <c r="S3" s="293" t="s">
        <v>143</v>
      </c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2"/>
    </row>
    <row r="4" spans="1:32" x14ac:dyDescent="0.35">
      <c r="A4" s="58" t="s">
        <v>8</v>
      </c>
      <c r="B4" s="124" t="s">
        <v>9</v>
      </c>
      <c r="C4" s="51">
        <v>1</v>
      </c>
      <c r="D4">
        <v>2</v>
      </c>
      <c r="E4">
        <v>7.32</v>
      </c>
      <c r="F4">
        <v>12.03</v>
      </c>
      <c r="G4">
        <v>13.13</v>
      </c>
      <c r="H4">
        <v>1.6</v>
      </c>
      <c r="I4">
        <v>3</v>
      </c>
      <c r="J4">
        <v>0</v>
      </c>
      <c r="K4">
        <v>0</v>
      </c>
      <c r="L4">
        <v>0</v>
      </c>
      <c r="M4" s="166">
        <v>0</v>
      </c>
      <c r="N4" s="70">
        <f>SUM(C4:M4)</f>
        <v>40.080000000000005</v>
      </c>
      <c r="O4" s="52">
        <v>42.43</v>
      </c>
      <c r="P4" s="125">
        <f>N4/O4-1</f>
        <v>-5.5385340560923702E-2</v>
      </c>
      <c r="R4" s="4"/>
      <c r="S4" s="298">
        <v>1</v>
      </c>
      <c r="T4" s="291" t="s">
        <v>137</v>
      </c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70"/>
    </row>
    <row r="5" spans="1:32" x14ac:dyDescent="0.35">
      <c r="A5" s="24"/>
      <c r="B5" s="12" t="s">
        <v>10</v>
      </c>
      <c r="C5" s="238">
        <v>0</v>
      </c>
      <c r="D5">
        <v>0</v>
      </c>
      <c r="E5">
        <v>15.5</v>
      </c>
      <c r="F5">
        <v>19.149999999999999</v>
      </c>
      <c r="G5">
        <v>26.5</v>
      </c>
      <c r="H5">
        <v>4.2</v>
      </c>
      <c r="I5">
        <v>2</v>
      </c>
      <c r="J5">
        <v>1</v>
      </c>
      <c r="K5">
        <v>0</v>
      </c>
      <c r="L5">
        <v>0</v>
      </c>
      <c r="M5" s="158">
        <v>0</v>
      </c>
      <c r="N5" s="73">
        <f t="shared" ref="N5:N8" si="0">SUM(C5:M5)</f>
        <v>68.349999999999994</v>
      </c>
      <c r="O5" s="22">
        <v>70.05</v>
      </c>
      <c r="P5" s="125">
        <f t="shared" ref="P5:P63" si="1">N5/O5-1</f>
        <v>-2.4268379728765166E-2</v>
      </c>
      <c r="R5" s="4"/>
      <c r="S5" s="294">
        <v>2</v>
      </c>
      <c r="T5" s="18" t="s">
        <v>138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22"/>
    </row>
    <row r="6" spans="1:32" x14ac:dyDescent="0.35">
      <c r="A6" s="24"/>
      <c r="B6" s="12" t="s">
        <v>11</v>
      </c>
      <c r="C6" s="238">
        <v>0</v>
      </c>
      <c r="D6">
        <v>0</v>
      </c>
      <c r="E6">
        <v>8.75</v>
      </c>
      <c r="F6">
        <v>10.8</v>
      </c>
      <c r="G6">
        <v>16.3</v>
      </c>
      <c r="H6">
        <v>3.4</v>
      </c>
      <c r="I6">
        <v>1</v>
      </c>
      <c r="J6">
        <v>0.8</v>
      </c>
      <c r="K6">
        <v>0</v>
      </c>
      <c r="L6">
        <v>0</v>
      </c>
      <c r="M6" s="158">
        <v>0</v>
      </c>
      <c r="N6" s="73">
        <f t="shared" si="0"/>
        <v>41.05</v>
      </c>
      <c r="O6" s="22">
        <v>39.299999999999997</v>
      </c>
      <c r="P6" s="125">
        <f t="shared" si="1"/>
        <v>4.4529262086514088E-2</v>
      </c>
      <c r="Q6" s="287"/>
      <c r="R6" s="4"/>
      <c r="S6" s="292"/>
      <c r="T6" s="18" t="s">
        <v>139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22"/>
    </row>
    <row r="7" spans="1:32" x14ac:dyDescent="0.35">
      <c r="A7" s="24"/>
      <c r="B7" s="12" t="s">
        <v>12</v>
      </c>
      <c r="C7" s="238">
        <v>0</v>
      </c>
      <c r="D7">
        <v>0</v>
      </c>
      <c r="E7">
        <v>14.2</v>
      </c>
      <c r="F7">
        <v>19.98</v>
      </c>
      <c r="G7">
        <v>7.9</v>
      </c>
      <c r="H7">
        <v>2</v>
      </c>
      <c r="I7">
        <v>1</v>
      </c>
      <c r="J7">
        <v>0</v>
      </c>
      <c r="K7">
        <v>0</v>
      </c>
      <c r="L7">
        <v>0</v>
      </c>
      <c r="M7" s="158">
        <v>0</v>
      </c>
      <c r="N7" s="73">
        <f t="shared" si="0"/>
        <v>45.08</v>
      </c>
      <c r="O7" s="22">
        <v>48.64</v>
      </c>
      <c r="P7" s="125">
        <f t="shared" si="1"/>
        <v>-7.3190789473684292E-2</v>
      </c>
      <c r="R7" s="4"/>
      <c r="S7" s="294">
        <v>3</v>
      </c>
      <c r="T7" s="13" t="s">
        <v>140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58"/>
    </row>
    <row r="8" spans="1:32" x14ac:dyDescent="0.35">
      <c r="A8" s="24"/>
      <c r="B8" s="126" t="s">
        <v>13</v>
      </c>
      <c r="C8" s="238">
        <v>4.57</v>
      </c>
      <c r="D8">
        <v>1.28</v>
      </c>
      <c r="E8">
        <v>8</v>
      </c>
      <c r="F8">
        <v>22</v>
      </c>
      <c r="G8">
        <v>11.8</v>
      </c>
      <c r="H8">
        <v>4</v>
      </c>
      <c r="I8">
        <v>1</v>
      </c>
      <c r="J8">
        <v>0</v>
      </c>
      <c r="K8">
        <v>0</v>
      </c>
      <c r="L8">
        <v>0</v>
      </c>
      <c r="M8">
        <v>0</v>
      </c>
      <c r="N8" s="15">
        <f t="shared" si="0"/>
        <v>52.650000000000006</v>
      </c>
      <c r="O8" s="71">
        <v>46.23</v>
      </c>
      <c r="P8" s="125">
        <f t="shared" si="1"/>
        <v>0.138870863075925</v>
      </c>
      <c r="R8" s="4"/>
      <c r="S8" s="292"/>
      <c r="T8" s="18" t="s">
        <v>145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58"/>
    </row>
    <row r="9" spans="1:32" s="18" customFormat="1" x14ac:dyDescent="0.35">
      <c r="A9" s="24"/>
      <c r="B9" s="127" t="s">
        <v>14</v>
      </c>
      <c r="C9" s="245">
        <f>SUM(C4:C8)</f>
        <v>5.57</v>
      </c>
      <c r="D9" s="128">
        <f t="shared" ref="D9:M9" si="2">SUM(D4:D8)</f>
        <v>3.2800000000000002</v>
      </c>
      <c r="E9" s="128">
        <f t="shared" si="2"/>
        <v>53.769999999999996</v>
      </c>
      <c r="F9" s="128">
        <f t="shared" si="2"/>
        <v>83.960000000000008</v>
      </c>
      <c r="G9" s="128">
        <f t="shared" si="2"/>
        <v>75.63000000000001</v>
      </c>
      <c r="H9" s="128">
        <f t="shared" si="2"/>
        <v>15.200000000000001</v>
      </c>
      <c r="I9" s="128">
        <f t="shared" si="2"/>
        <v>8</v>
      </c>
      <c r="J9" s="128">
        <f t="shared" si="2"/>
        <v>1.8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6">
        <f>SUM(N4:N8)</f>
        <v>247.21</v>
      </c>
      <c r="O9" s="16">
        <f>SUM(O4:O8)</f>
        <v>246.64999999999995</v>
      </c>
      <c r="P9" s="125">
        <f t="shared" si="1"/>
        <v>2.2704236772757014E-3</v>
      </c>
      <c r="R9" s="19"/>
      <c r="S9" s="295">
        <v>4</v>
      </c>
      <c r="T9" s="13" t="s">
        <v>151</v>
      </c>
      <c r="U9"/>
      <c r="V9"/>
      <c r="W9"/>
      <c r="X9"/>
      <c r="Y9"/>
      <c r="Z9"/>
      <c r="AA9"/>
      <c r="AB9"/>
      <c r="AC9"/>
      <c r="AE9" s="22"/>
    </row>
    <row r="10" spans="1:32" x14ac:dyDescent="0.35">
      <c r="A10" s="24"/>
      <c r="B10" s="12" t="s">
        <v>15</v>
      </c>
      <c r="C10" s="238">
        <v>2</v>
      </c>
      <c r="D10">
        <v>0</v>
      </c>
      <c r="E10">
        <v>17</v>
      </c>
      <c r="F10">
        <v>20.399999999999999</v>
      </c>
      <c r="G10">
        <v>16.12</v>
      </c>
      <c r="H10">
        <v>9.07</v>
      </c>
      <c r="I10">
        <v>2</v>
      </c>
      <c r="J10">
        <v>0</v>
      </c>
      <c r="K10">
        <v>0</v>
      </c>
      <c r="L10">
        <v>0</v>
      </c>
      <c r="M10">
        <v>0</v>
      </c>
      <c r="N10" s="73">
        <f>SUM(C10:M10)</f>
        <v>66.59</v>
      </c>
      <c r="O10" s="73">
        <v>64.69</v>
      </c>
      <c r="P10" s="125">
        <f t="shared" si="1"/>
        <v>2.9370845571185633E-2</v>
      </c>
      <c r="S10" s="292"/>
      <c r="T10" t="s">
        <v>149</v>
      </c>
      <c r="AE10" s="158"/>
    </row>
    <row r="11" spans="1:32" s="4" customFormat="1" x14ac:dyDescent="0.35">
      <c r="A11" s="120"/>
      <c r="B11" s="12" t="s">
        <v>134</v>
      </c>
      <c r="C11" s="238">
        <v>0</v>
      </c>
      <c r="D11">
        <v>2.23</v>
      </c>
      <c r="E11">
        <v>15.45</v>
      </c>
      <c r="F11">
        <v>31.28</v>
      </c>
      <c r="G11">
        <v>13.7</v>
      </c>
      <c r="H11">
        <v>4.58</v>
      </c>
      <c r="I11">
        <v>1</v>
      </c>
      <c r="J11">
        <v>1</v>
      </c>
      <c r="K11">
        <v>0</v>
      </c>
      <c r="L11">
        <v>0</v>
      </c>
      <c r="M11">
        <v>0</v>
      </c>
      <c r="N11" s="73">
        <f>SUM(C11:M11)</f>
        <v>69.239999999999995</v>
      </c>
      <c r="O11" s="73">
        <v>29.17</v>
      </c>
      <c r="P11" s="243"/>
      <c r="Q11" s="330" t="s">
        <v>154</v>
      </c>
      <c r="S11" s="295">
        <v>5</v>
      </c>
      <c r="T11" s="13" t="s">
        <v>141</v>
      </c>
      <c r="U11" s="18"/>
      <c r="V11" s="18"/>
      <c r="W11" s="18"/>
      <c r="X11" s="18"/>
      <c r="Y11" s="18"/>
      <c r="Z11" s="18"/>
      <c r="AE11" s="240"/>
    </row>
    <row r="12" spans="1:32" x14ac:dyDescent="0.35">
      <c r="A12" s="24"/>
      <c r="B12" s="12" t="s">
        <v>16</v>
      </c>
      <c r="C12" s="238">
        <v>0</v>
      </c>
      <c r="D12">
        <v>0</v>
      </c>
      <c r="E12">
        <v>12.75</v>
      </c>
      <c r="F12">
        <v>37.28</v>
      </c>
      <c r="G12">
        <v>17.91</v>
      </c>
      <c r="H12">
        <v>1.8</v>
      </c>
      <c r="I12">
        <v>4</v>
      </c>
      <c r="J12">
        <v>1</v>
      </c>
      <c r="K12">
        <v>0</v>
      </c>
      <c r="L12">
        <v>0</v>
      </c>
      <c r="M12">
        <v>0</v>
      </c>
      <c r="N12" s="73">
        <f>SUM(C12:M12)</f>
        <v>74.739999999999995</v>
      </c>
      <c r="O12" s="73">
        <v>80.62</v>
      </c>
      <c r="P12" s="125">
        <f t="shared" si="1"/>
        <v>-7.2934755643760951E-2</v>
      </c>
      <c r="S12" s="292"/>
      <c r="T12" s="13" t="s">
        <v>142</v>
      </c>
      <c r="U12" s="18"/>
      <c r="V12" s="18"/>
      <c r="W12" s="18"/>
      <c r="X12" s="18"/>
      <c r="Y12" s="18"/>
      <c r="Z12" s="18"/>
      <c r="AE12" s="158"/>
    </row>
    <row r="13" spans="1:32" x14ac:dyDescent="0.35">
      <c r="A13" s="24"/>
      <c r="B13" s="12" t="s">
        <v>17</v>
      </c>
      <c r="C13" s="238">
        <v>0</v>
      </c>
      <c r="D13">
        <v>1</v>
      </c>
      <c r="E13">
        <v>5.8</v>
      </c>
      <c r="F13">
        <v>4.8</v>
      </c>
      <c r="G13">
        <v>6.4</v>
      </c>
      <c r="H13">
        <v>2</v>
      </c>
      <c r="I13">
        <v>1</v>
      </c>
      <c r="J13">
        <v>0</v>
      </c>
      <c r="K13">
        <v>0</v>
      </c>
      <c r="L13">
        <v>0</v>
      </c>
      <c r="M13">
        <v>0</v>
      </c>
      <c r="N13" s="73">
        <f>SUM(C13:M13)</f>
        <v>21</v>
      </c>
      <c r="O13" s="73">
        <v>25.8</v>
      </c>
      <c r="P13" s="125">
        <f t="shared" si="1"/>
        <v>-0.18604651162790697</v>
      </c>
      <c r="S13" s="294">
        <v>6</v>
      </c>
      <c r="T13" s="13" t="s">
        <v>147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240"/>
    </row>
    <row r="14" spans="1:32" x14ac:dyDescent="0.35">
      <c r="A14" s="24"/>
      <c r="B14" s="12" t="s">
        <v>18</v>
      </c>
      <c r="C14" s="238">
        <v>0</v>
      </c>
      <c r="D14">
        <v>1</v>
      </c>
      <c r="E14">
        <v>9</v>
      </c>
      <c r="F14">
        <v>12.87</v>
      </c>
      <c r="G14">
        <v>10</v>
      </c>
      <c r="H14">
        <v>5.57</v>
      </c>
      <c r="I14">
        <v>0</v>
      </c>
      <c r="J14">
        <v>1</v>
      </c>
      <c r="K14">
        <v>0</v>
      </c>
      <c r="L14">
        <v>0</v>
      </c>
      <c r="M14">
        <v>0</v>
      </c>
      <c r="N14" s="73">
        <f>SUM(C14:M14)</f>
        <v>39.44</v>
      </c>
      <c r="O14" s="73">
        <v>45.44</v>
      </c>
      <c r="P14" s="125">
        <f t="shared" si="1"/>
        <v>-0.13204225352112675</v>
      </c>
      <c r="S14" s="239"/>
      <c r="T14" s="288" t="s">
        <v>148</v>
      </c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7"/>
    </row>
    <row r="15" spans="1:32" s="18" customFormat="1" x14ac:dyDescent="0.35">
      <c r="A15" s="24"/>
      <c r="B15" s="127" t="s">
        <v>19</v>
      </c>
      <c r="C15" s="245">
        <f t="shared" ref="C15:O15" si="3">SUM(C10:C14)</f>
        <v>2</v>
      </c>
      <c r="D15" s="128">
        <f t="shared" si="3"/>
        <v>4.2300000000000004</v>
      </c>
      <c r="E15" s="128">
        <f t="shared" si="3"/>
        <v>60</v>
      </c>
      <c r="F15" s="128">
        <f t="shared" si="3"/>
        <v>106.63000000000001</v>
      </c>
      <c r="G15" s="128">
        <f t="shared" si="3"/>
        <v>64.13</v>
      </c>
      <c r="H15" s="128">
        <f t="shared" si="3"/>
        <v>23.020000000000003</v>
      </c>
      <c r="I15" s="128">
        <f t="shared" si="3"/>
        <v>8</v>
      </c>
      <c r="J15" s="128">
        <f t="shared" si="3"/>
        <v>3</v>
      </c>
      <c r="K15" s="128">
        <f t="shared" si="3"/>
        <v>0</v>
      </c>
      <c r="L15" s="128">
        <f t="shared" si="3"/>
        <v>0</v>
      </c>
      <c r="M15" s="128">
        <f t="shared" si="3"/>
        <v>0</v>
      </c>
      <c r="N15" s="16">
        <f t="shared" si="3"/>
        <v>271.01</v>
      </c>
      <c r="O15" s="16">
        <f t="shared" si="3"/>
        <v>245.72000000000003</v>
      </c>
      <c r="P15" s="125">
        <f t="shared" si="1"/>
        <v>0.10292202506918424</v>
      </c>
    </row>
    <row r="16" spans="1:32" x14ac:dyDescent="0.35">
      <c r="A16" s="24"/>
      <c r="B16" s="12" t="s">
        <v>20</v>
      </c>
      <c r="C16" s="238">
        <v>4</v>
      </c>
      <c r="D16">
        <v>0</v>
      </c>
      <c r="E16">
        <v>19.8</v>
      </c>
      <c r="F16">
        <v>17.71</v>
      </c>
      <c r="G16">
        <v>11.8</v>
      </c>
      <c r="H16">
        <v>4</v>
      </c>
      <c r="I16">
        <v>1</v>
      </c>
      <c r="J16">
        <v>0</v>
      </c>
      <c r="K16">
        <v>0</v>
      </c>
      <c r="L16">
        <v>0</v>
      </c>
      <c r="M16">
        <v>0</v>
      </c>
      <c r="N16" s="52">
        <f>SUM(C16:M16)</f>
        <v>58.31</v>
      </c>
      <c r="O16" s="73">
        <v>61.31</v>
      </c>
      <c r="P16" s="125">
        <f t="shared" si="1"/>
        <v>-4.8931658783232801E-2</v>
      </c>
      <c r="T16" s="13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x14ac:dyDescent="0.35">
      <c r="A17" s="24"/>
      <c r="B17" s="12" t="s">
        <v>21</v>
      </c>
      <c r="C17" s="238">
        <v>3.8</v>
      </c>
      <c r="D17">
        <v>0.8</v>
      </c>
      <c r="E17">
        <v>35</v>
      </c>
      <c r="F17">
        <v>62</v>
      </c>
      <c r="G17">
        <v>23</v>
      </c>
      <c r="H17">
        <v>6</v>
      </c>
      <c r="I17">
        <v>2</v>
      </c>
      <c r="J17">
        <v>0</v>
      </c>
      <c r="K17">
        <v>0</v>
      </c>
      <c r="L17">
        <v>0</v>
      </c>
      <c r="M17" s="158">
        <v>0</v>
      </c>
      <c r="N17" s="73">
        <f t="shared" ref="N17:N18" si="4">SUM(C17:M17)</f>
        <v>132.6</v>
      </c>
      <c r="O17" s="22">
        <v>113.5</v>
      </c>
      <c r="P17" s="125">
        <f t="shared" si="1"/>
        <v>0.16828193832599103</v>
      </c>
      <c r="T17" s="13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2" x14ac:dyDescent="0.35">
      <c r="A18" s="24"/>
      <c r="B18" s="12" t="s">
        <v>22</v>
      </c>
      <c r="C18" s="238">
        <v>7.2</v>
      </c>
      <c r="D18">
        <v>2</v>
      </c>
      <c r="E18">
        <v>41</v>
      </c>
      <c r="F18">
        <v>53</v>
      </c>
      <c r="G18">
        <v>19</v>
      </c>
      <c r="H18">
        <v>1</v>
      </c>
      <c r="I18">
        <v>4.8</v>
      </c>
      <c r="J18">
        <v>1</v>
      </c>
      <c r="K18">
        <v>0</v>
      </c>
      <c r="L18">
        <v>0</v>
      </c>
      <c r="M18">
        <v>0</v>
      </c>
      <c r="N18" s="73">
        <f t="shared" si="4"/>
        <v>129</v>
      </c>
      <c r="O18" s="73">
        <v>139.69999999999999</v>
      </c>
      <c r="P18" s="125">
        <f t="shared" si="1"/>
        <v>-7.6592698639942669E-2</v>
      </c>
      <c r="T18" s="13"/>
      <c r="AD18" s="4"/>
      <c r="AE18" s="4"/>
      <c r="AF18" s="4"/>
    </row>
    <row r="19" spans="1:32" s="18" customFormat="1" x14ac:dyDescent="0.35">
      <c r="A19" s="24"/>
      <c r="B19" s="127" t="s">
        <v>23</v>
      </c>
      <c r="C19" s="245">
        <f>SUM(C16:C18)</f>
        <v>15</v>
      </c>
      <c r="D19" s="128">
        <f t="shared" ref="D19:M19" si="5">SUM(D16:D18)</f>
        <v>2.8</v>
      </c>
      <c r="E19" s="128">
        <f t="shared" si="5"/>
        <v>95.8</v>
      </c>
      <c r="F19" s="128">
        <f t="shared" si="5"/>
        <v>132.71</v>
      </c>
      <c r="G19" s="128">
        <f t="shared" si="5"/>
        <v>53.8</v>
      </c>
      <c r="H19" s="128">
        <f t="shared" si="5"/>
        <v>11</v>
      </c>
      <c r="I19" s="128">
        <f t="shared" si="5"/>
        <v>7.8</v>
      </c>
      <c r="J19" s="128">
        <f t="shared" si="5"/>
        <v>1</v>
      </c>
      <c r="K19" s="128">
        <f t="shared" si="5"/>
        <v>0</v>
      </c>
      <c r="L19" s="128">
        <f t="shared" si="5"/>
        <v>0</v>
      </c>
      <c r="M19" s="128">
        <f t="shared" si="5"/>
        <v>0</v>
      </c>
      <c r="N19" s="16">
        <f>SUM(N16:N18)</f>
        <v>319.90999999999997</v>
      </c>
      <c r="O19" s="16">
        <f t="shared" ref="O19" si="6">SUM(O16:O18)</f>
        <v>314.51</v>
      </c>
      <c r="P19" s="125">
        <f t="shared" si="1"/>
        <v>1.7169565355632521E-2</v>
      </c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x14ac:dyDescent="0.35">
      <c r="A20" s="24"/>
      <c r="B20" s="12" t="s">
        <v>24</v>
      </c>
      <c r="C20" s="238">
        <v>0</v>
      </c>
      <c r="D20">
        <v>0</v>
      </c>
      <c r="E20">
        <v>21.79</v>
      </c>
      <c r="F20">
        <v>29.48</v>
      </c>
      <c r="G20">
        <v>18.05</v>
      </c>
      <c r="H20">
        <v>7.2</v>
      </c>
      <c r="I20">
        <v>4</v>
      </c>
      <c r="J20">
        <v>0</v>
      </c>
      <c r="K20">
        <v>0</v>
      </c>
      <c r="L20">
        <v>0</v>
      </c>
      <c r="M20">
        <v>0</v>
      </c>
      <c r="N20" s="73">
        <f>SUM(C20:M20)</f>
        <v>80.52</v>
      </c>
      <c r="O20" s="73">
        <v>84.87</v>
      </c>
      <c r="P20" s="125">
        <f t="shared" si="1"/>
        <v>-5.1254860374690847E-2</v>
      </c>
      <c r="T20" s="1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2" s="4" customFormat="1" x14ac:dyDescent="0.35">
      <c r="A21" s="120"/>
      <c r="B21" s="12" t="s">
        <v>25</v>
      </c>
      <c r="C21" s="238">
        <v>26.38</v>
      </c>
      <c r="D21">
        <v>7.1</v>
      </c>
      <c r="E21">
        <v>53</v>
      </c>
      <c r="F21">
        <v>100.07</v>
      </c>
      <c r="G21">
        <v>43.78</v>
      </c>
      <c r="H21">
        <v>20.76</v>
      </c>
      <c r="I21">
        <v>3</v>
      </c>
      <c r="J21">
        <v>1</v>
      </c>
      <c r="K21">
        <v>0</v>
      </c>
      <c r="L21">
        <v>0</v>
      </c>
      <c r="M21">
        <v>0</v>
      </c>
      <c r="N21" s="73">
        <f t="shared" ref="N21:N22" si="7">SUM(C21:M21)</f>
        <v>255.08999999999997</v>
      </c>
      <c r="O21" s="73">
        <v>286.39999999999998</v>
      </c>
      <c r="P21" s="125">
        <f t="shared" si="1"/>
        <v>-0.10932262569832407</v>
      </c>
      <c r="T21" s="13"/>
      <c r="U21"/>
      <c r="V21"/>
      <c r="W21"/>
      <c r="X21"/>
      <c r="Y21"/>
      <c r="Z21"/>
      <c r="AA21"/>
      <c r="AB21"/>
      <c r="AC21"/>
      <c r="AD21"/>
      <c r="AE21"/>
      <c r="AF21"/>
    </row>
    <row r="22" spans="1:32" x14ac:dyDescent="0.35">
      <c r="A22" s="24"/>
      <c r="B22" s="12" t="s">
        <v>26</v>
      </c>
      <c r="C22" s="238">
        <v>17.399999999999999</v>
      </c>
      <c r="D22">
        <v>0</v>
      </c>
      <c r="E22">
        <v>32.4</v>
      </c>
      <c r="F22">
        <v>44.3</v>
      </c>
      <c r="G22">
        <v>26.9</v>
      </c>
      <c r="H22">
        <v>11.2</v>
      </c>
      <c r="I22">
        <v>9</v>
      </c>
      <c r="J22">
        <v>0</v>
      </c>
      <c r="K22">
        <v>1</v>
      </c>
      <c r="L22">
        <v>0</v>
      </c>
      <c r="N22" s="73">
        <f t="shared" si="7"/>
        <v>142.19999999999999</v>
      </c>
      <c r="O22" s="73">
        <v>124.8</v>
      </c>
      <c r="P22" s="125">
        <f t="shared" si="1"/>
        <v>0.13942307692307687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s="18" customFormat="1" x14ac:dyDescent="0.35">
      <c r="A23" s="24"/>
      <c r="B23" s="127" t="s">
        <v>27</v>
      </c>
      <c r="C23" s="246">
        <f>SUM(C20:C22)</f>
        <v>43.78</v>
      </c>
      <c r="D23" s="53">
        <f t="shared" ref="D23:M23" si="8">SUM(D20:D22)</f>
        <v>7.1</v>
      </c>
      <c r="E23" s="53">
        <f t="shared" si="8"/>
        <v>107.19</v>
      </c>
      <c r="F23" s="53">
        <f t="shared" si="8"/>
        <v>173.84999999999997</v>
      </c>
      <c r="G23" s="53">
        <f t="shared" si="8"/>
        <v>88.72999999999999</v>
      </c>
      <c r="H23" s="53">
        <f t="shared" si="8"/>
        <v>39.159999999999997</v>
      </c>
      <c r="I23" s="53">
        <f t="shared" si="8"/>
        <v>16</v>
      </c>
      <c r="J23" s="53">
        <f t="shared" si="8"/>
        <v>1</v>
      </c>
      <c r="K23" s="53">
        <f t="shared" si="8"/>
        <v>1</v>
      </c>
      <c r="L23" s="53">
        <f t="shared" si="8"/>
        <v>0</v>
      </c>
      <c r="M23" s="53">
        <f t="shared" si="8"/>
        <v>0</v>
      </c>
      <c r="N23" s="16">
        <f>SUM(N20:N22)</f>
        <v>477.80999999999995</v>
      </c>
      <c r="O23" s="16">
        <f t="shared" ref="O23" si="9">SUM(O20:O22)</f>
        <v>496.07</v>
      </c>
      <c r="P23" s="125">
        <f t="shared" si="1"/>
        <v>-3.6809321265144135E-2</v>
      </c>
      <c r="T23" s="1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/>
    </row>
    <row r="24" spans="1:32" x14ac:dyDescent="0.35">
      <c r="A24" s="30"/>
      <c r="B24" s="129" t="s">
        <v>28</v>
      </c>
      <c r="C24" s="238">
        <v>0</v>
      </c>
      <c r="D24">
        <v>0</v>
      </c>
      <c r="E24">
        <v>5</v>
      </c>
      <c r="F24">
        <v>6.8</v>
      </c>
      <c r="G24">
        <v>8.4</v>
      </c>
      <c r="H24">
        <v>3</v>
      </c>
      <c r="I24">
        <v>1</v>
      </c>
      <c r="J24">
        <v>0</v>
      </c>
      <c r="K24">
        <v>0</v>
      </c>
      <c r="L24">
        <v>0</v>
      </c>
      <c r="M24">
        <v>0</v>
      </c>
      <c r="N24" s="73">
        <f>SUM(C24:M24)</f>
        <v>24.200000000000003</v>
      </c>
      <c r="O24" s="73">
        <v>22.7</v>
      </c>
      <c r="P24" s="125">
        <f t="shared" si="1"/>
        <v>6.6079295154185091E-2</v>
      </c>
      <c r="T24" s="13"/>
    </row>
    <row r="25" spans="1:32" x14ac:dyDescent="0.35">
      <c r="A25" s="24"/>
      <c r="B25" s="12" t="s">
        <v>29</v>
      </c>
      <c r="C25" s="238">
        <v>0</v>
      </c>
      <c r="D25">
        <v>0</v>
      </c>
      <c r="E25">
        <v>12</v>
      </c>
      <c r="F25">
        <v>13.49</v>
      </c>
      <c r="G25">
        <v>19.93</v>
      </c>
      <c r="H25">
        <v>8.91</v>
      </c>
      <c r="I25">
        <v>0</v>
      </c>
      <c r="J25">
        <v>1</v>
      </c>
      <c r="K25">
        <v>0</v>
      </c>
      <c r="L25">
        <v>0</v>
      </c>
      <c r="M25">
        <v>0</v>
      </c>
      <c r="N25" s="73">
        <f t="shared" ref="N25:N29" si="10">SUM(C25:M25)</f>
        <v>55.33</v>
      </c>
      <c r="O25" s="73">
        <v>52.6</v>
      </c>
      <c r="P25" s="125">
        <f t="shared" si="1"/>
        <v>5.1901140684410541E-2</v>
      </c>
    </row>
    <row r="26" spans="1:32" x14ac:dyDescent="0.35">
      <c r="A26" s="24"/>
      <c r="B26" s="12" t="s">
        <v>30</v>
      </c>
      <c r="C26" s="238">
        <v>0</v>
      </c>
      <c r="D26">
        <v>0</v>
      </c>
      <c r="E26">
        <v>20</v>
      </c>
      <c r="F26">
        <v>19</v>
      </c>
      <c r="G26">
        <v>15.5</v>
      </c>
      <c r="H26">
        <v>8.6</v>
      </c>
      <c r="I26">
        <v>1</v>
      </c>
      <c r="J26">
        <v>0</v>
      </c>
      <c r="K26">
        <v>0</v>
      </c>
      <c r="L26">
        <v>0</v>
      </c>
      <c r="M26">
        <v>0</v>
      </c>
      <c r="N26" s="73">
        <f t="shared" si="10"/>
        <v>64.099999999999994</v>
      </c>
      <c r="O26" s="73">
        <v>72.2</v>
      </c>
      <c r="P26" s="125">
        <f t="shared" si="1"/>
        <v>-0.11218836565096968</v>
      </c>
    </row>
    <row r="27" spans="1:32" x14ac:dyDescent="0.35">
      <c r="A27" s="24"/>
      <c r="B27" s="12" t="s">
        <v>31</v>
      </c>
      <c r="C27" s="238">
        <v>0</v>
      </c>
      <c r="D27">
        <v>0</v>
      </c>
      <c r="E27">
        <v>8</v>
      </c>
      <c r="F27">
        <v>6</v>
      </c>
      <c r="G27">
        <v>6.9</v>
      </c>
      <c r="H27">
        <v>6</v>
      </c>
      <c r="I27">
        <v>1</v>
      </c>
      <c r="J27">
        <v>0</v>
      </c>
      <c r="K27">
        <v>0</v>
      </c>
      <c r="L27">
        <v>0</v>
      </c>
      <c r="M27">
        <v>0</v>
      </c>
      <c r="N27" s="73">
        <f t="shared" si="10"/>
        <v>27.9</v>
      </c>
      <c r="O27" s="73">
        <v>27.9</v>
      </c>
      <c r="P27" s="125">
        <f t="shared" si="1"/>
        <v>0</v>
      </c>
    </row>
    <row r="28" spans="1:32" x14ac:dyDescent="0.35">
      <c r="A28" s="24"/>
      <c r="B28" s="12" t="s">
        <v>32</v>
      </c>
      <c r="C28" s="238">
        <v>0</v>
      </c>
      <c r="D28">
        <v>0</v>
      </c>
      <c r="E28">
        <v>4</v>
      </c>
      <c r="F28">
        <v>5</v>
      </c>
      <c r="G28">
        <v>7.51</v>
      </c>
      <c r="H28">
        <v>3.8</v>
      </c>
      <c r="I28">
        <v>1</v>
      </c>
      <c r="J28">
        <v>0</v>
      </c>
      <c r="K28">
        <v>0</v>
      </c>
      <c r="L28">
        <v>0</v>
      </c>
      <c r="M28">
        <v>0</v>
      </c>
      <c r="N28" s="73">
        <f t="shared" si="10"/>
        <v>21.31</v>
      </c>
      <c r="O28" s="73">
        <v>21.6</v>
      </c>
      <c r="P28" s="125">
        <f t="shared" si="1"/>
        <v>-1.3425925925926063E-2</v>
      </c>
    </row>
    <row r="29" spans="1:32" x14ac:dyDescent="0.35">
      <c r="A29" s="24"/>
      <c r="B29" s="12" t="s">
        <v>33</v>
      </c>
      <c r="C29" s="238">
        <v>0</v>
      </c>
      <c r="D29">
        <v>0</v>
      </c>
      <c r="E29">
        <v>22</v>
      </c>
      <c r="F29">
        <v>31.8</v>
      </c>
      <c r="G29">
        <v>38.700000000000003</v>
      </c>
      <c r="H29">
        <v>24</v>
      </c>
      <c r="I29">
        <v>6</v>
      </c>
      <c r="J29">
        <v>5</v>
      </c>
      <c r="K29">
        <v>0</v>
      </c>
      <c r="L29">
        <v>0</v>
      </c>
      <c r="M29">
        <v>0</v>
      </c>
      <c r="N29" s="73">
        <f t="shared" si="10"/>
        <v>127.5</v>
      </c>
      <c r="O29" s="73">
        <v>119.4</v>
      </c>
      <c r="P29" s="125">
        <f t="shared" si="1"/>
        <v>6.7839195979899403E-2</v>
      </c>
    </row>
    <row r="30" spans="1:32" s="18" customFormat="1" x14ac:dyDescent="0.35">
      <c r="A30" s="24"/>
      <c r="B30" s="54" t="s">
        <v>34</v>
      </c>
      <c r="C30" s="245">
        <f>SUM(C24:C29)</f>
        <v>0</v>
      </c>
      <c r="D30" s="21">
        <f t="shared" ref="D30:M30" si="11">SUM(D24:D29)</f>
        <v>0</v>
      </c>
      <c r="E30" s="21">
        <f t="shared" si="11"/>
        <v>71</v>
      </c>
      <c r="F30" s="21">
        <f t="shared" si="11"/>
        <v>82.09</v>
      </c>
      <c r="G30" s="21">
        <f t="shared" si="11"/>
        <v>96.94</v>
      </c>
      <c r="H30" s="21">
        <f t="shared" si="11"/>
        <v>54.31</v>
      </c>
      <c r="I30" s="21">
        <f t="shared" si="11"/>
        <v>10</v>
      </c>
      <c r="J30" s="21">
        <f t="shared" si="11"/>
        <v>6</v>
      </c>
      <c r="K30" s="21">
        <f t="shared" si="11"/>
        <v>0</v>
      </c>
      <c r="L30" s="21">
        <f t="shared" si="11"/>
        <v>0</v>
      </c>
      <c r="M30" s="21">
        <f t="shared" si="11"/>
        <v>0</v>
      </c>
      <c r="N30" s="16">
        <f>SUM(N24:N29)</f>
        <v>320.34000000000003</v>
      </c>
      <c r="O30" s="16">
        <f t="shared" ref="O30" si="12">SUM(O24:O29)</f>
        <v>316.39999999999998</v>
      </c>
      <c r="P30" s="125">
        <f t="shared" si="1"/>
        <v>1.2452591656131551E-2</v>
      </c>
    </row>
    <row r="31" spans="1:32" x14ac:dyDescent="0.35">
      <c r="A31" s="24"/>
      <c r="B31" s="12" t="s">
        <v>35</v>
      </c>
      <c r="C31" s="238">
        <v>2</v>
      </c>
      <c r="D31">
        <v>0</v>
      </c>
      <c r="E31">
        <v>15.46</v>
      </c>
      <c r="F31">
        <v>28.62</v>
      </c>
      <c r="G31">
        <v>10.68</v>
      </c>
      <c r="H31">
        <v>2.2000000000000002</v>
      </c>
      <c r="I31">
        <v>2</v>
      </c>
      <c r="J31">
        <v>0</v>
      </c>
      <c r="K31">
        <v>0</v>
      </c>
      <c r="L31">
        <v>0</v>
      </c>
      <c r="M31">
        <v>0</v>
      </c>
      <c r="N31" s="73">
        <f>SUM(C31:M31)</f>
        <v>60.96</v>
      </c>
      <c r="O31" s="73">
        <v>61.67</v>
      </c>
      <c r="P31" s="125">
        <f t="shared" si="1"/>
        <v>-1.1512891195070596E-2</v>
      </c>
    </row>
    <row r="32" spans="1:32" x14ac:dyDescent="0.35">
      <c r="A32" s="24"/>
      <c r="B32" s="317" t="s">
        <v>131</v>
      </c>
      <c r="C32" s="238">
        <v>0</v>
      </c>
      <c r="D32">
        <v>5</v>
      </c>
      <c r="E32">
        <v>21.21</v>
      </c>
      <c r="F32">
        <v>40.159999999999997</v>
      </c>
      <c r="G32">
        <v>14.5</v>
      </c>
      <c r="H32">
        <v>6.7</v>
      </c>
      <c r="I32">
        <v>3</v>
      </c>
      <c r="J32">
        <v>0</v>
      </c>
      <c r="K32">
        <v>0</v>
      </c>
      <c r="L32">
        <v>0</v>
      </c>
      <c r="N32" s="73">
        <f>SUM(C32:M32)</f>
        <v>90.570000000000007</v>
      </c>
      <c r="O32" s="73">
        <v>67.91</v>
      </c>
      <c r="P32" s="243"/>
      <c r="Q32" s="331" t="s">
        <v>155</v>
      </c>
      <c r="T32" s="237"/>
    </row>
    <row r="33" spans="1:20" s="18" customFormat="1" x14ac:dyDescent="0.35">
      <c r="A33" s="24"/>
      <c r="B33" s="54" t="s">
        <v>36</v>
      </c>
      <c r="C33" s="245">
        <f t="shared" ref="C33:O33" si="13">SUM(C31:C32)</f>
        <v>2</v>
      </c>
      <c r="D33" s="21">
        <f t="shared" si="13"/>
        <v>5</v>
      </c>
      <c r="E33" s="21">
        <f t="shared" si="13"/>
        <v>36.67</v>
      </c>
      <c r="F33" s="21">
        <f t="shared" si="13"/>
        <v>68.78</v>
      </c>
      <c r="G33" s="21">
        <f t="shared" si="13"/>
        <v>25.18</v>
      </c>
      <c r="H33" s="21">
        <f t="shared" si="13"/>
        <v>8.9</v>
      </c>
      <c r="I33" s="21">
        <f t="shared" si="13"/>
        <v>5</v>
      </c>
      <c r="J33" s="21">
        <f t="shared" si="13"/>
        <v>0</v>
      </c>
      <c r="K33" s="21">
        <f t="shared" si="13"/>
        <v>0</v>
      </c>
      <c r="L33" s="21">
        <f t="shared" si="13"/>
        <v>0</v>
      </c>
      <c r="M33" s="21">
        <f t="shared" si="13"/>
        <v>0</v>
      </c>
      <c r="N33" s="16">
        <f t="shared" si="13"/>
        <v>151.53</v>
      </c>
      <c r="O33" s="16">
        <f t="shared" si="13"/>
        <v>129.57999999999998</v>
      </c>
      <c r="P33" s="125">
        <f t="shared" si="1"/>
        <v>0.16939342491125187</v>
      </c>
      <c r="T33" s="237"/>
    </row>
    <row r="34" spans="1:20" x14ac:dyDescent="0.35">
      <c r="A34" s="24"/>
      <c r="B34" s="12" t="s">
        <v>37</v>
      </c>
      <c r="C34" s="238">
        <v>0</v>
      </c>
      <c r="D34">
        <v>3</v>
      </c>
      <c r="E34">
        <v>15</v>
      </c>
      <c r="F34">
        <v>15.5</v>
      </c>
      <c r="G34">
        <v>15.04</v>
      </c>
      <c r="H34">
        <v>7.06</v>
      </c>
      <c r="I34">
        <v>0</v>
      </c>
      <c r="J34">
        <v>1</v>
      </c>
      <c r="K34">
        <v>0</v>
      </c>
      <c r="L34">
        <v>0</v>
      </c>
      <c r="M34">
        <v>0</v>
      </c>
      <c r="N34" s="73">
        <f>SUM(C34:M34)</f>
        <v>56.6</v>
      </c>
      <c r="O34" s="73">
        <v>56.9</v>
      </c>
      <c r="P34" s="125">
        <f t="shared" si="1"/>
        <v>-5.2724077328646368E-3</v>
      </c>
    </row>
    <row r="35" spans="1:20" x14ac:dyDescent="0.35">
      <c r="A35" s="24"/>
      <c r="B35" s="12" t="s">
        <v>38</v>
      </c>
      <c r="C35" s="238">
        <v>0</v>
      </c>
      <c r="D35">
        <v>0.5</v>
      </c>
      <c r="E35">
        <v>14</v>
      </c>
      <c r="F35">
        <v>25.39</v>
      </c>
      <c r="G35">
        <v>29.73</v>
      </c>
      <c r="H35">
        <v>9.8000000000000007</v>
      </c>
      <c r="I35">
        <v>0.8</v>
      </c>
      <c r="J35">
        <v>1</v>
      </c>
      <c r="K35">
        <v>0</v>
      </c>
      <c r="L35">
        <v>0</v>
      </c>
      <c r="M35">
        <v>0</v>
      </c>
      <c r="N35" s="73">
        <f t="shared" ref="N35:N36" si="14">SUM(C35:M35)</f>
        <v>81.22</v>
      </c>
      <c r="O35" s="73">
        <v>88.85</v>
      </c>
      <c r="P35" s="125">
        <f t="shared" si="1"/>
        <v>-8.5875070343275128E-2</v>
      </c>
    </row>
    <row r="36" spans="1:20" x14ac:dyDescent="0.35">
      <c r="A36" s="24"/>
      <c r="B36" s="12" t="s">
        <v>39</v>
      </c>
      <c r="C36" s="238">
        <v>0</v>
      </c>
      <c r="D36">
        <v>0</v>
      </c>
      <c r="E36">
        <v>23</v>
      </c>
      <c r="F36">
        <v>31</v>
      </c>
      <c r="G36">
        <v>43.4</v>
      </c>
      <c r="H36">
        <v>11.6</v>
      </c>
      <c r="I36">
        <v>7</v>
      </c>
      <c r="J36">
        <v>1</v>
      </c>
      <c r="K36">
        <v>1</v>
      </c>
      <c r="L36">
        <v>0</v>
      </c>
      <c r="M36">
        <v>0</v>
      </c>
      <c r="N36" s="73">
        <f t="shared" si="14"/>
        <v>118</v>
      </c>
      <c r="O36" s="73">
        <v>131.6</v>
      </c>
      <c r="P36" s="125">
        <f t="shared" si="1"/>
        <v>-0.10334346504559266</v>
      </c>
    </row>
    <row r="37" spans="1:20" s="18" customFormat="1" x14ac:dyDescent="0.35">
      <c r="A37" s="24"/>
      <c r="B37" s="54" t="s">
        <v>40</v>
      </c>
      <c r="C37" s="245">
        <f t="shared" ref="C37:O37" si="15">SUM(C34:C36)</f>
        <v>0</v>
      </c>
      <c r="D37" s="21">
        <f t="shared" si="15"/>
        <v>3.5</v>
      </c>
      <c r="E37" s="21">
        <f t="shared" si="15"/>
        <v>52</v>
      </c>
      <c r="F37" s="21">
        <f t="shared" si="15"/>
        <v>71.89</v>
      </c>
      <c r="G37" s="21">
        <f t="shared" si="15"/>
        <v>88.169999999999987</v>
      </c>
      <c r="H37" s="21">
        <f t="shared" si="15"/>
        <v>28.46</v>
      </c>
      <c r="I37" s="21">
        <f t="shared" si="15"/>
        <v>7.8</v>
      </c>
      <c r="J37" s="21">
        <f t="shared" si="15"/>
        <v>3</v>
      </c>
      <c r="K37" s="21">
        <f t="shared" si="15"/>
        <v>1</v>
      </c>
      <c r="L37" s="21">
        <f t="shared" si="15"/>
        <v>0</v>
      </c>
      <c r="M37" s="21">
        <f t="shared" si="15"/>
        <v>0</v>
      </c>
      <c r="N37" s="16">
        <f t="shared" si="15"/>
        <v>255.82</v>
      </c>
      <c r="O37" s="16">
        <f t="shared" si="15"/>
        <v>277.35000000000002</v>
      </c>
      <c r="P37" s="332">
        <f t="shared" si="1"/>
        <v>-7.7627546421489169E-2</v>
      </c>
      <c r="Q37" s="324" t="s">
        <v>156</v>
      </c>
      <c r="R37" s="237"/>
    </row>
    <row r="38" spans="1:20" x14ac:dyDescent="0.35">
      <c r="A38" s="24"/>
      <c r="B38" s="12" t="s">
        <v>41</v>
      </c>
      <c r="C38" s="238">
        <v>0</v>
      </c>
      <c r="D38">
        <v>0</v>
      </c>
      <c r="E38">
        <v>15</v>
      </c>
      <c r="F38">
        <v>13</v>
      </c>
      <c r="G38">
        <v>13.6</v>
      </c>
      <c r="H38">
        <v>10.7</v>
      </c>
      <c r="I38">
        <v>2</v>
      </c>
      <c r="J38">
        <v>1</v>
      </c>
      <c r="K38">
        <v>0</v>
      </c>
      <c r="L38">
        <v>0</v>
      </c>
      <c r="M38">
        <v>0</v>
      </c>
      <c r="N38" s="73">
        <f>SUM(C38:M38)</f>
        <v>55.3</v>
      </c>
      <c r="O38" s="73">
        <v>55.07</v>
      </c>
      <c r="P38" s="125">
        <f t="shared" si="1"/>
        <v>4.1765026330125021E-3</v>
      </c>
    </row>
    <row r="39" spans="1:20" x14ac:dyDescent="0.35">
      <c r="A39" s="24"/>
      <c r="B39" s="12" t="s">
        <v>42</v>
      </c>
      <c r="C39" s="238">
        <v>0</v>
      </c>
      <c r="D39">
        <v>0</v>
      </c>
      <c r="E39">
        <v>2</v>
      </c>
      <c r="F39">
        <v>8.9</v>
      </c>
      <c r="G39">
        <v>6.8</v>
      </c>
      <c r="H39">
        <v>1.35</v>
      </c>
      <c r="I39">
        <v>1.77</v>
      </c>
      <c r="J39">
        <v>0</v>
      </c>
      <c r="K39">
        <v>0</v>
      </c>
      <c r="L39">
        <v>0</v>
      </c>
      <c r="M39">
        <v>0</v>
      </c>
      <c r="N39" s="73">
        <f t="shared" ref="N39:N45" si="16">SUM(C39:M39)</f>
        <v>20.82</v>
      </c>
      <c r="O39" s="73">
        <v>24.61</v>
      </c>
      <c r="P39" s="125">
        <f t="shared" si="1"/>
        <v>-0.15400243803331981</v>
      </c>
    </row>
    <row r="40" spans="1:20" x14ac:dyDescent="0.35">
      <c r="A40" s="24"/>
      <c r="B40" s="12" t="s">
        <v>43</v>
      </c>
      <c r="C40" s="238">
        <v>0</v>
      </c>
      <c r="D40">
        <v>1</v>
      </c>
      <c r="E40">
        <v>10</v>
      </c>
      <c r="F40">
        <v>14.5</v>
      </c>
      <c r="G40">
        <v>8</v>
      </c>
      <c r="H40">
        <v>3</v>
      </c>
      <c r="I40">
        <v>3</v>
      </c>
      <c r="J40">
        <v>0</v>
      </c>
      <c r="K40">
        <v>0</v>
      </c>
      <c r="L40">
        <v>0</v>
      </c>
      <c r="M40">
        <v>0</v>
      </c>
      <c r="N40" s="73">
        <f t="shared" si="16"/>
        <v>39.5</v>
      </c>
      <c r="O40" s="73">
        <v>40.299999999999997</v>
      </c>
      <c r="P40" s="125">
        <f t="shared" si="1"/>
        <v>-1.9851116625310139E-2</v>
      </c>
    </row>
    <row r="41" spans="1:20" x14ac:dyDescent="0.35">
      <c r="A41" s="24"/>
      <c r="B41" s="12" t="s">
        <v>44</v>
      </c>
      <c r="C41" s="238">
        <v>1</v>
      </c>
      <c r="D41">
        <v>0</v>
      </c>
      <c r="E41">
        <v>7</v>
      </c>
      <c r="F41">
        <v>8.4</v>
      </c>
      <c r="G41">
        <v>4.4000000000000004</v>
      </c>
      <c r="H41">
        <v>3</v>
      </c>
      <c r="I41">
        <v>1</v>
      </c>
      <c r="J41">
        <v>0</v>
      </c>
      <c r="K41">
        <v>0</v>
      </c>
      <c r="L41">
        <v>0</v>
      </c>
      <c r="M41">
        <v>0</v>
      </c>
      <c r="N41" s="73">
        <f t="shared" si="16"/>
        <v>24.799999999999997</v>
      </c>
      <c r="O41" s="73">
        <v>25.64</v>
      </c>
      <c r="P41" s="125">
        <f t="shared" si="1"/>
        <v>-3.2761310452418257E-2</v>
      </c>
    </row>
    <row r="42" spans="1:20" x14ac:dyDescent="0.35">
      <c r="A42" s="24"/>
      <c r="B42" s="12" t="s">
        <v>45</v>
      </c>
      <c r="C42" s="238">
        <v>4</v>
      </c>
      <c r="D42">
        <v>0</v>
      </c>
      <c r="E42">
        <v>10.5</v>
      </c>
      <c r="F42">
        <v>11</v>
      </c>
      <c r="G42">
        <v>13.2</v>
      </c>
      <c r="H42">
        <v>5</v>
      </c>
      <c r="I42">
        <v>2</v>
      </c>
      <c r="J42">
        <v>1</v>
      </c>
      <c r="K42">
        <v>0</v>
      </c>
      <c r="L42">
        <v>0</v>
      </c>
      <c r="M42">
        <v>0</v>
      </c>
      <c r="N42" s="73">
        <f t="shared" si="16"/>
        <v>46.7</v>
      </c>
      <c r="O42" s="73">
        <v>45</v>
      </c>
      <c r="P42" s="125">
        <f t="shared" si="1"/>
        <v>3.777777777777791E-2</v>
      </c>
    </row>
    <row r="43" spans="1:20" x14ac:dyDescent="0.35">
      <c r="A43" s="24"/>
      <c r="B43" s="12" t="s">
        <v>46</v>
      </c>
      <c r="C43" s="238">
        <v>0</v>
      </c>
      <c r="D43">
        <v>1</v>
      </c>
      <c r="E43">
        <v>3</v>
      </c>
      <c r="F43">
        <v>10.76</v>
      </c>
      <c r="G43">
        <v>11.2</v>
      </c>
      <c r="H43">
        <v>1.6</v>
      </c>
      <c r="I43">
        <v>0</v>
      </c>
      <c r="J43">
        <v>0.8</v>
      </c>
      <c r="K43">
        <v>0</v>
      </c>
      <c r="L43">
        <v>0</v>
      </c>
      <c r="M43">
        <v>0</v>
      </c>
      <c r="N43" s="73">
        <f t="shared" si="16"/>
        <v>28.360000000000003</v>
      </c>
      <c r="O43" s="73">
        <v>26.55</v>
      </c>
      <c r="P43" s="125">
        <f t="shared" si="1"/>
        <v>6.8173258003766612E-2</v>
      </c>
    </row>
    <row r="44" spans="1:20" x14ac:dyDescent="0.35">
      <c r="A44" s="24"/>
      <c r="B44" s="12" t="s">
        <v>47</v>
      </c>
      <c r="C44" s="238">
        <v>0.69</v>
      </c>
      <c r="D44">
        <v>0.5</v>
      </c>
      <c r="E44">
        <v>13.83</v>
      </c>
      <c r="F44">
        <v>19.420000000000002</v>
      </c>
      <c r="G44">
        <v>16.43</v>
      </c>
      <c r="H44">
        <v>5</v>
      </c>
      <c r="I44">
        <v>0</v>
      </c>
      <c r="J44">
        <v>3.4</v>
      </c>
      <c r="K44">
        <v>0</v>
      </c>
      <c r="L44">
        <v>0</v>
      </c>
      <c r="M44">
        <v>0</v>
      </c>
      <c r="N44" s="73">
        <f t="shared" si="16"/>
        <v>59.269999999999996</v>
      </c>
      <c r="O44" s="73">
        <v>60.58</v>
      </c>
      <c r="P44" s="125">
        <f t="shared" si="1"/>
        <v>-2.1624298448332802E-2</v>
      </c>
    </row>
    <row r="45" spans="1:20" x14ac:dyDescent="0.35">
      <c r="A45" s="24"/>
      <c r="B45" s="12" t="s">
        <v>48</v>
      </c>
      <c r="C45" s="238">
        <v>0</v>
      </c>
      <c r="D45">
        <v>0</v>
      </c>
      <c r="E45">
        <v>7.1</v>
      </c>
      <c r="F45">
        <v>11.5</v>
      </c>
      <c r="G45">
        <v>11.4</v>
      </c>
      <c r="H45">
        <v>3</v>
      </c>
      <c r="I45">
        <v>1</v>
      </c>
      <c r="J45">
        <v>0</v>
      </c>
      <c r="K45">
        <v>0</v>
      </c>
      <c r="L45">
        <v>0</v>
      </c>
      <c r="M45">
        <v>0</v>
      </c>
      <c r="N45" s="73">
        <f t="shared" si="16"/>
        <v>34</v>
      </c>
      <c r="O45" s="73">
        <v>30</v>
      </c>
      <c r="P45" s="125">
        <f t="shared" si="1"/>
        <v>0.1333333333333333</v>
      </c>
    </row>
    <row r="46" spans="1:20" s="18" customFormat="1" x14ac:dyDescent="0.35">
      <c r="A46" s="24"/>
      <c r="B46" s="54" t="s">
        <v>49</v>
      </c>
      <c r="C46" s="245">
        <f t="shared" ref="C46:M46" si="17">SUM(C38:C45)</f>
        <v>5.6899999999999995</v>
      </c>
      <c r="D46" s="21">
        <f t="shared" si="17"/>
        <v>2.5</v>
      </c>
      <c r="E46" s="21">
        <f t="shared" si="17"/>
        <v>68.429999999999993</v>
      </c>
      <c r="F46" s="21">
        <f t="shared" si="17"/>
        <v>97.48</v>
      </c>
      <c r="G46" s="21">
        <f t="shared" si="17"/>
        <v>85.03</v>
      </c>
      <c r="H46" s="21">
        <f t="shared" si="17"/>
        <v>32.65</v>
      </c>
      <c r="I46" s="21">
        <f t="shared" si="17"/>
        <v>10.77</v>
      </c>
      <c r="J46" s="21">
        <f t="shared" si="17"/>
        <v>6.1999999999999993</v>
      </c>
      <c r="K46" s="21">
        <f t="shared" si="17"/>
        <v>0</v>
      </c>
      <c r="L46" s="21">
        <f t="shared" si="17"/>
        <v>0</v>
      </c>
      <c r="M46" s="21">
        <f t="shared" si="17"/>
        <v>0</v>
      </c>
      <c r="N46" s="130">
        <f>SUM(N38:N45)</f>
        <v>308.75</v>
      </c>
      <c r="O46" s="130">
        <f t="shared" ref="O46" si="18">SUM(O38:O45)</f>
        <v>307.75</v>
      </c>
      <c r="P46" s="125">
        <f t="shared" si="1"/>
        <v>3.2493907392363575E-3</v>
      </c>
    </row>
    <row r="47" spans="1:20" x14ac:dyDescent="0.35">
      <c r="A47" s="24"/>
      <c r="B47" s="12" t="s">
        <v>50</v>
      </c>
      <c r="C47" s="238">
        <v>7.35</v>
      </c>
      <c r="D47">
        <v>2.4</v>
      </c>
      <c r="E47">
        <v>21</v>
      </c>
      <c r="F47">
        <v>22.2</v>
      </c>
      <c r="G47">
        <v>39.229999999999997</v>
      </c>
      <c r="H47">
        <v>15.8</v>
      </c>
      <c r="I47">
        <v>2</v>
      </c>
      <c r="J47">
        <v>1</v>
      </c>
      <c r="K47">
        <v>0</v>
      </c>
      <c r="L47">
        <v>0</v>
      </c>
      <c r="M47">
        <v>0</v>
      </c>
      <c r="N47" s="73">
        <f>SUM(C47:M47)</f>
        <v>110.98</v>
      </c>
      <c r="O47" s="73">
        <v>105.23</v>
      </c>
      <c r="P47" s="125">
        <f t="shared" si="1"/>
        <v>5.4642212296873494E-2</v>
      </c>
    </row>
    <row r="48" spans="1:20" x14ac:dyDescent="0.35">
      <c r="A48" s="24"/>
      <c r="B48" s="12" t="s">
        <v>51</v>
      </c>
      <c r="C48" s="238">
        <v>0</v>
      </c>
      <c r="D48">
        <v>0</v>
      </c>
      <c r="E48">
        <v>17</v>
      </c>
      <c r="F48">
        <v>19.309999999999999</v>
      </c>
      <c r="G48">
        <v>37.18</v>
      </c>
      <c r="H48">
        <v>9.3000000000000007</v>
      </c>
      <c r="I48">
        <v>3</v>
      </c>
      <c r="J48">
        <v>1</v>
      </c>
      <c r="K48">
        <v>0</v>
      </c>
      <c r="L48">
        <v>0</v>
      </c>
      <c r="M48">
        <v>0</v>
      </c>
      <c r="N48" s="73">
        <f>SUM(C48:M48)</f>
        <v>86.79</v>
      </c>
      <c r="O48" s="73">
        <v>87.03</v>
      </c>
      <c r="P48" s="125">
        <f t="shared" si="1"/>
        <v>-2.7576697690451235E-3</v>
      </c>
    </row>
    <row r="49" spans="1:18" s="18" customFormat="1" x14ac:dyDescent="0.35">
      <c r="A49" s="24"/>
      <c r="B49" s="54" t="s">
        <v>52</v>
      </c>
      <c r="C49" s="245">
        <f t="shared" ref="C49:M49" si="19">SUM(C47:C48)</f>
        <v>7.35</v>
      </c>
      <c r="D49" s="21">
        <f t="shared" si="19"/>
        <v>2.4</v>
      </c>
      <c r="E49" s="21">
        <f t="shared" si="19"/>
        <v>38</v>
      </c>
      <c r="F49" s="21">
        <f t="shared" si="19"/>
        <v>41.51</v>
      </c>
      <c r="G49" s="21">
        <f t="shared" si="19"/>
        <v>76.41</v>
      </c>
      <c r="H49" s="21">
        <f t="shared" si="19"/>
        <v>25.1</v>
      </c>
      <c r="I49" s="21">
        <f t="shared" si="19"/>
        <v>5</v>
      </c>
      <c r="J49" s="21">
        <f t="shared" si="19"/>
        <v>2</v>
      </c>
      <c r="K49" s="21">
        <f t="shared" si="19"/>
        <v>0</v>
      </c>
      <c r="L49" s="21">
        <f t="shared" si="19"/>
        <v>0</v>
      </c>
      <c r="M49" s="21">
        <f t="shared" si="19"/>
        <v>0</v>
      </c>
      <c r="N49" s="16">
        <f>SUM(N47:N48)</f>
        <v>197.77</v>
      </c>
      <c r="O49" s="16">
        <f t="shared" ref="O49" si="20">SUM(O47:O48)</f>
        <v>192.26</v>
      </c>
      <c r="P49" s="125">
        <f t="shared" si="1"/>
        <v>2.8659107458649746E-2</v>
      </c>
    </row>
    <row r="50" spans="1:18" x14ac:dyDescent="0.35">
      <c r="A50" s="24"/>
      <c r="B50" s="12" t="s">
        <v>53</v>
      </c>
      <c r="C50" s="238">
        <v>0</v>
      </c>
      <c r="D50">
        <v>0</v>
      </c>
      <c r="E50">
        <v>24</v>
      </c>
      <c r="F50">
        <v>28.7</v>
      </c>
      <c r="G50">
        <v>30.6</v>
      </c>
      <c r="H50">
        <v>7.58</v>
      </c>
      <c r="I50">
        <v>1</v>
      </c>
      <c r="J50">
        <v>1</v>
      </c>
      <c r="K50">
        <v>0</v>
      </c>
      <c r="L50">
        <v>0</v>
      </c>
      <c r="M50">
        <v>0</v>
      </c>
      <c r="N50" s="73">
        <f>SUM(C50:M50)</f>
        <v>92.88000000000001</v>
      </c>
      <c r="O50" s="73">
        <v>97.7</v>
      </c>
      <c r="P50" s="125">
        <f t="shared" si="1"/>
        <v>-4.9334698055271131E-2</v>
      </c>
    </row>
    <row r="51" spans="1:18" x14ac:dyDescent="0.35">
      <c r="A51" s="24"/>
      <c r="B51" s="12" t="s">
        <v>54</v>
      </c>
      <c r="C51" s="238">
        <v>1.8</v>
      </c>
      <c r="D51">
        <v>0</v>
      </c>
      <c r="E51">
        <v>10</v>
      </c>
      <c r="F51">
        <v>22</v>
      </c>
      <c r="G51">
        <v>11</v>
      </c>
      <c r="H51">
        <v>1</v>
      </c>
      <c r="I51">
        <v>3</v>
      </c>
      <c r="J51">
        <v>1</v>
      </c>
      <c r="K51">
        <v>0</v>
      </c>
      <c r="L51">
        <v>0</v>
      </c>
      <c r="M51">
        <v>0</v>
      </c>
      <c r="N51" s="73">
        <f t="shared" ref="N51:N54" si="21">SUM(C51:M51)</f>
        <v>49.8</v>
      </c>
      <c r="O51" s="73">
        <v>48</v>
      </c>
      <c r="P51" s="125">
        <f t="shared" si="1"/>
        <v>3.7499999999999867E-2</v>
      </c>
    </row>
    <row r="52" spans="1:18" x14ac:dyDescent="0.35">
      <c r="A52" s="24"/>
      <c r="B52" s="12" t="s">
        <v>55</v>
      </c>
      <c r="C52" s="238">
        <v>4</v>
      </c>
      <c r="D52">
        <v>3</v>
      </c>
      <c r="E52">
        <v>6</v>
      </c>
      <c r="F52">
        <v>16.68</v>
      </c>
      <c r="G52">
        <v>14</v>
      </c>
      <c r="H52">
        <v>8.8000000000000007</v>
      </c>
      <c r="I52">
        <v>1</v>
      </c>
      <c r="J52">
        <v>0</v>
      </c>
      <c r="K52">
        <v>0</v>
      </c>
      <c r="L52">
        <v>0</v>
      </c>
      <c r="M52">
        <v>0</v>
      </c>
      <c r="N52" s="73">
        <f t="shared" si="21"/>
        <v>53.480000000000004</v>
      </c>
      <c r="O52" s="73">
        <v>47.45</v>
      </c>
      <c r="P52" s="125">
        <f t="shared" si="1"/>
        <v>0.12708113804004206</v>
      </c>
    </row>
    <row r="53" spans="1:18" x14ac:dyDescent="0.35">
      <c r="A53" s="24"/>
      <c r="B53" s="12" t="s">
        <v>56</v>
      </c>
      <c r="C53" s="238">
        <v>0</v>
      </c>
      <c r="D53">
        <v>2.6</v>
      </c>
      <c r="E53">
        <v>19</v>
      </c>
      <c r="F53">
        <v>33.5</v>
      </c>
      <c r="G53">
        <v>22</v>
      </c>
      <c r="H53">
        <v>7.4</v>
      </c>
      <c r="I53">
        <v>2</v>
      </c>
      <c r="J53">
        <v>1</v>
      </c>
      <c r="K53">
        <v>0</v>
      </c>
      <c r="L53">
        <v>0</v>
      </c>
      <c r="M53">
        <v>0</v>
      </c>
      <c r="N53" s="73">
        <f t="shared" si="21"/>
        <v>87.5</v>
      </c>
      <c r="O53" s="73">
        <v>87.7</v>
      </c>
      <c r="P53" s="125">
        <f t="shared" si="1"/>
        <v>-2.2805017103763037E-3</v>
      </c>
    </row>
    <row r="54" spans="1:18" x14ac:dyDescent="0.35">
      <c r="A54" s="24"/>
      <c r="B54" s="12" t="s">
        <v>57</v>
      </c>
      <c r="C54" s="238">
        <v>4</v>
      </c>
      <c r="D54">
        <v>0</v>
      </c>
      <c r="E54">
        <v>14</v>
      </c>
      <c r="F54">
        <v>20.350000000000001</v>
      </c>
      <c r="G54">
        <v>13.23</v>
      </c>
      <c r="H54">
        <v>3</v>
      </c>
      <c r="I54">
        <v>1</v>
      </c>
      <c r="J54">
        <v>0</v>
      </c>
      <c r="K54">
        <v>0</v>
      </c>
      <c r="L54">
        <v>0</v>
      </c>
      <c r="M54">
        <v>0</v>
      </c>
      <c r="N54" s="73">
        <f t="shared" si="21"/>
        <v>55.58</v>
      </c>
      <c r="O54" s="73">
        <v>54.58</v>
      </c>
      <c r="P54" s="125">
        <f t="shared" si="1"/>
        <v>1.8321729571271428E-2</v>
      </c>
    </row>
    <row r="55" spans="1:18" s="18" customFormat="1" x14ac:dyDescent="0.35">
      <c r="A55" s="24"/>
      <c r="B55" s="54" t="s">
        <v>58</v>
      </c>
      <c r="C55" s="245">
        <f t="shared" ref="C55:M55" si="22">SUM(C50:C54)</f>
        <v>9.8000000000000007</v>
      </c>
      <c r="D55" s="21">
        <f t="shared" si="22"/>
        <v>5.6</v>
      </c>
      <c r="E55" s="21">
        <f t="shared" si="22"/>
        <v>73</v>
      </c>
      <c r="F55" s="21">
        <f t="shared" si="22"/>
        <v>121.22999999999999</v>
      </c>
      <c r="G55" s="21">
        <f t="shared" si="22"/>
        <v>90.83</v>
      </c>
      <c r="H55" s="21">
        <f t="shared" si="22"/>
        <v>27.78</v>
      </c>
      <c r="I55" s="21">
        <f t="shared" si="22"/>
        <v>8</v>
      </c>
      <c r="J55" s="21">
        <f t="shared" si="22"/>
        <v>3</v>
      </c>
      <c r="K55" s="21">
        <f t="shared" si="22"/>
        <v>0</v>
      </c>
      <c r="L55" s="21">
        <f t="shared" si="22"/>
        <v>0</v>
      </c>
      <c r="M55" s="21">
        <f t="shared" si="22"/>
        <v>0</v>
      </c>
      <c r="N55" s="16">
        <f>SUM(N50:N54)</f>
        <v>339.24</v>
      </c>
      <c r="O55" s="16">
        <f t="shared" ref="O55" si="23">SUM(O50:O54)</f>
        <v>335.42999999999995</v>
      </c>
      <c r="P55" s="125">
        <f t="shared" si="1"/>
        <v>1.1358554690993783E-2</v>
      </c>
    </row>
    <row r="56" spans="1:18" x14ac:dyDescent="0.35">
      <c r="A56" s="24"/>
      <c r="B56" s="12" t="s">
        <v>59</v>
      </c>
      <c r="C56" s="238">
        <v>4.25</v>
      </c>
      <c r="D56">
        <v>1</v>
      </c>
      <c r="E56">
        <v>9</v>
      </c>
      <c r="F56">
        <v>19.55</v>
      </c>
      <c r="G56">
        <v>4.95</v>
      </c>
      <c r="H56">
        <v>1</v>
      </c>
      <c r="I56">
        <v>1</v>
      </c>
      <c r="J56">
        <v>0</v>
      </c>
      <c r="K56">
        <v>0</v>
      </c>
      <c r="L56">
        <v>0</v>
      </c>
      <c r="M56">
        <v>0</v>
      </c>
      <c r="N56" s="73">
        <f t="shared" ref="N56:N60" si="24">SUM(C56:M56)</f>
        <v>40.75</v>
      </c>
      <c r="O56" s="73">
        <v>38.25</v>
      </c>
      <c r="P56" s="125">
        <f t="shared" si="1"/>
        <v>6.5359477124182996E-2</v>
      </c>
    </row>
    <row r="57" spans="1:18" x14ac:dyDescent="0.35">
      <c r="A57" s="24"/>
      <c r="B57" s="12" t="s">
        <v>60</v>
      </c>
      <c r="C57" s="238">
        <v>0</v>
      </c>
      <c r="D57">
        <v>0</v>
      </c>
      <c r="E57">
        <v>19.45</v>
      </c>
      <c r="F57">
        <v>24.78</v>
      </c>
      <c r="G57">
        <v>26.64</v>
      </c>
      <c r="H57">
        <v>5.6</v>
      </c>
      <c r="I57">
        <v>1</v>
      </c>
      <c r="J57">
        <v>1</v>
      </c>
      <c r="K57">
        <v>0</v>
      </c>
      <c r="L57">
        <v>0</v>
      </c>
      <c r="M57">
        <v>0</v>
      </c>
      <c r="N57" s="73">
        <f t="shared" si="24"/>
        <v>78.47</v>
      </c>
      <c r="O57" s="73">
        <v>79.47</v>
      </c>
      <c r="P57" s="125">
        <f t="shared" si="1"/>
        <v>-1.2583364791745266E-2</v>
      </c>
    </row>
    <row r="58" spans="1:18" x14ac:dyDescent="0.35">
      <c r="A58" s="24"/>
      <c r="B58" s="156" t="s">
        <v>61</v>
      </c>
      <c r="C58" s="247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73">
        <f t="shared" si="24"/>
        <v>0</v>
      </c>
      <c r="O58" s="73">
        <v>46.38</v>
      </c>
      <c r="P58" s="243"/>
      <c r="Q58" s="324" t="s">
        <v>150</v>
      </c>
    </row>
    <row r="59" spans="1:18" x14ac:dyDescent="0.35">
      <c r="A59" s="24"/>
      <c r="B59" s="12" t="s">
        <v>62</v>
      </c>
      <c r="C59" s="238">
        <v>2.6</v>
      </c>
      <c r="D59">
        <v>1</v>
      </c>
      <c r="E59">
        <v>13.25</v>
      </c>
      <c r="F59">
        <v>14.1</v>
      </c>
      <c r="G59">
        <v>11.8</v>
      </c>
      <c r="H59">
        <v>2</v>
      </c>
      <c r="I59">
        <v>1</v>
      </c>
      <c r="J59">
        <v>0</v>
      </c>
      <c r="K59">
        <v>0</v>
      </c>
      <c r="L59">
        <v>0</v>
      </c>
      <c r="M59">
        <v>0.6</v>
      </c>
      <c r="N59" s="73">
        <f t="shared" si="24"/>
        <v>46.35</v>
      </c>
      <c r="O59" s="73">
        <v>39.33</v>
      </c>
      <c r="P59" s="125">
        <f t="shared" si="1"/>
        <v>0.17848970251716256</v>
      </c>
    </row>
    <row r="60" spans="1:18" x14ac:dyDescent="0.35">
      <c r="A60" s="24"/>
      <c r="B60" s="126" t="s">
        <v>63</v>
      </c>
      <c r="C60" s="238">
        <v>0</v>
      </c>
      <c r="D60">
        <v>0</v>
      </c>
      <c r="E60">
        <v>8</v>
      </c>
      <c r="F60">
        <v>9.18</v>
      </c>
      <c r="G60">
        <v>11.16</v>
      </c>
      <c r="H60">
        <v>1.85</v>
      </c>
      <c r="I60">
        <v>1</v>
      </c>
      <c r="J60">
        <v>0</v>
      </c>
      <c r="K60">
        <v>0</v>
      </c>
      <c r="L60">
        <v>0</v>
      </c>
      <c r="M60">
        <v>0</v>
      </c>
      <c r="N60" s="73">
        <f t="shared" si="24"/>
        <v>31.19</v>
      </c>
      <c r="O60" s="73">
        <v>34.54</v>
      </c>
      <c r="P60" s="125">
        <f t="shared" si="1"/>
        <v>-9.6988998262883541E-2</v>
      </c>
    </row>
    <row r="61" spans="1:18" s="18" customFormat="1" x14ac:dyDescent="0.35">
      <c r="A61" s="121"/>
      <c r="B61" s="54" t="s">
        <v>64</v>
      </c>
      <c r="C61" s="245">
        <f t="shared" ref="C61:O61" si="25">SUM(C56:C60)</f>
        <v>6.85</v>
      </c>
      <c r="D61" s="21">
        <f t="shared" si="25"/>
        <v>2</v>
      </c>
      <c r="E61" s="21">
        <f t="shared" si="25"/>
        <v>49.7</v>
      </c>
      <c r="F61" s="21">
        <f t="shared" si="25"/>
        <v>67.61</v>
      </c>
      <c r="G61" s="21">
        <f t="shared" si="25"/>
        <v>54.55</v>
      </c>
      <c r="H61" s="21">
        <f t="shared" si="25"/>
        <v>10.45</v>
      </c>
      <c r="I61" s="21">
        <f t="shared" si="25"/>
        <v>4</v>
      </c>
      <c r="J61" s="21">
        <f t="shared" si="25"/>
        <v>1</v>
      </c>
      <c r="K61" s="21">
        <f t="shared" si="25"/>
        <v>0</v>
      </c>
      <c r="L61" s="21">
        <f t="shared" si="25"/>
        <v>0</v>
      </c>
      <c r="M61" s="21">
        <f t="shared" si="25"/>
        <v>0.6</v>
      </c>
      <c r="N61" s="16">
        <f t="shared" si="25"/>
        <v>196.76</v>
      </c>
      <c r="O61" s="29">
        <f t="shared" si="25"/>
        <v>237.97</v>
      </c>
      <c r="P61" s="332">
        <f>N61/O61-1</f>
        <v>-0.17317308904483764</v>
      </c>
      <c r="Q61" s="324" t="s">
        <v>158</v>
      </c>
      <c r="R61" s="237"/>
    </row>
    <row r="62" spans="1:18" s="9" customFormat="1" x14ac:dyDescent="0.35">
      <c r="A62" s="23" t="s">
        <v>65</v>
      </c>
      <c r="B62" s="28"/>
      <c r="C62" s="246">
        <f t="shared" ref="C62:M62" si="26">SUM(C9,C15,C19,C23,C30,C33,C37,C46,C49,C55,C61)</f>
        <v>98.039999999999978</v>
      </c>
      <c r="D62" s="31">
        <f t="shared" si="26"/>
        <v>38.409999999999997</v>
      </c>
      <c r="E62" s="31">
        <f t="shared" si="26"/>
        <v>705.56000000000006</v>
      </c>
      <c r="F62" s="31">
        <f t="shared" si="26"/>
        <v>1047.74</v>
      </c>
      <c r="G62" s="31">
        <f t="shared" si="26"/>
        <v>799.39999999999986</v>
      </c>
      <c r="H62" s="31">
        <f t="shared" si="26"/>
        <v>276.03000000000003</v>
      </c>
      <c r="I62" s="31">
        <f t="shared" si="26"/>
        <v>90.36999999999999</v>
      </c>
      <c r="J62" s="31">
        <f t="shared" si="26"/>
        <v>28</v>
      </c>
      <c r="K62" s="31">
        <f t="shared" si="26"/>
        <v>2</v>
      </c>
      <c r="L62" s="31">
        <f t="shared" si="26"/>
        <v>0</v>
      </c>
      <c r="M62" s="31">
        <f t="shared" si="26"/>
        <v>0.6</v>
      </c>
      <c r="N62" s="16">
        <f>SUM(C62:M62)</f>
        <v>3086.1499999999996</v>
      </c>
      <c r="O62" s="29">
        <v>3296.5529999999999</v>
      </c>
      <c r="P62" s="125">
        <f t="shared" si="1"/>
        <v>-6.3825153122064271E-2</v>
      </c>
    </row>
    <row r="63" spans="1:18" x14ac:dyDescent="0.35">
      <c r="A63" s="24" t="s">
        <v>66</v>
      </c>
      <c r="B63" s="12" t="s">
        <v>67</v>
      </c>
      <c r="C63" s="238">
        <v>0</v>
      </c>
      <c r="D63">
        <v>0</v>
      </c>
      <c r="E63">
        <v>30.71</v>
      </c>
      <c r="F63">
        <v>34.270000000000003</v>
      </c>
      <c r="G63">
        <v>22.6</v>
      </c>
      <c r="H63">
        <v>12.79</v>
      </c>
      <c r="I63">
        <v>3</v>
      </c>
      <c r="J63">
        <v>0</v>
      </c>
      <c r="K63">
        <v>0</v>
      </c>
      <c r="L63">
        <v>0</v>
      </c>
      <c r="M63">
        <v>0</v>
      </c>
      <c r="N63" s="73">
        <f>SUM(C63:M63)</f>
        <v>103.37</v>
      </c>
      <c r="O63" s="73">
        <v>103.72</v>
      </c>
      <c r="P63" s="125">
        <f t="shared" si="1"/>
        <v>-3.3744697261858247E-3</v>
      </c>
    </row>
    <row r="64" spans="1:18" s="9" customFormat="1" x14ac:dyDescent="0.35">
      <c r="A64" s="24"/>
      <c r="B64" s="126" t="s">
        <v>68</v>
      </c>
      <c r="C64" s="238">
        <v>1</v>
      </c>
      <c r="D64">
        <v>0</v>
      </c>
      <c r="E64">
        <v>11</v>
      </c>
      <c r="F64">
        <v>8.8000000000000007</v>
      </c>
      <c r="G64">
        <v>8.8000000000000007</v>
      </c>
      <c r="H64">
        <v>3</v>
      </c>
      <c r="I64">
        <v>1</v>
      </c>
      <c r="J64">
        <v>0</v>
      </c>
      <c r="K64">
        <v>0</v>
      </c>
      <c r="L64">
        <v>0</v>
      </c>
      <c r="M64">
        <v>0</v>
      </c>
      <c r="N64" s="73">
        <f>SUM(C64:M64)</f>
        <v>33.6</v>
      </c>
      <c r="O64" s="73">
        <v>33</v>
      </c>
      <c r="P64" s="125">
        <f t="shared" ref="P64:P81" si="27">N64/O64-1</f>
        <v>1.8181818181818299E-2</v>
      </c>
    </row>
    <row r="65" spans="1:18" x14ac:dyDescent="0.35">
      <c r="A65" s="23" t="s">
        <v>69</v>
      </c>
      <c r="B65" s="28"/>
      <c r="C65" s="246">
        <v>1</v>
      </c>
      <c r="D65" s="31">
        <v>0</v>
      </c>
      <c r="E65" s="31">
        <v>41.71</v>
      </c>
      <c r="F65" s="31">
        <v>43.07</v>
      </c>
      <c r="G65" s="31">
        <v>31.4</v>
      </c>
      <c r="H65" s="31">
        <v>15.79</v>
      </c>
      <c r="I65" s="31">
        <v>4</v>
      </c>
      <c r="J65" s="31">
        <v>0</v>
      </c>
      <c r="K65" s="31">
        <v>0</v>
      </c>
      <c r="L65" s="31">
        <v>0</v>
      </c>
      <c r="M65" s="31">
        <v>0</v>
      </c>
      <c r="N65" s="130">
        <f>SUM(N63:N64)</f>
        <v>136.97</v>
      </c>
      <c r="O65" s="130">
        <v>136.72</v>
      </c>
      <c r="P65" s="125">
        <f t="shared" si="27"/>
        <v>1.8285547103569222E-3</v>
      </c>
    </row>
    <row r="66" spans="1:18" s="4" customFormat="1" x14ac:dyDescent="0.35">
      <c r="A66" s="122"/>
      <c r="B66" s="50" t="s">
        <v>70</v>
      </c>
      <c r="C66" s="238">
        <v>0</v>
      </c>
      <c r="D66" s="157">
        <v>0</v>
      </c>
      <c r="E66">
        <v>9.1</v>
      </c>
      <c r="F66">
        <v>9.41</v>
      </c>
      <c r="G66">
        <v>8.57</v>
      </c>
      <c r="H66">
        <v>1</v>
      </c>
      <c r="I66">
        <v>0.8</v>
      </c>
      <c r="J66">
        <v>0</v>
      </c>
      <c r="K66">
        <v>0</v>
      </c>
      <c r="L66">
        <v>0</v>
      </c>
      <c r="M66">
        <v>0</v>
      </c>
      <c r="N66" s="73">
        <f>SUM(C66:M66)</f>
        <v>28.88</v>
      </c>
      <c r="O66" s="73">
        <v>27.68</v>
      </c>
      <c r="P66" s="125">
        <f t="shared" si="27"/>
        <v>4.3352601156069426E-2</v>
      </c>
    </row>
    <row r="67" spans="1:18" x14ac:dyDescent="0.35">
      <c r="A67" s="30"/>
      <c r="B67" s="12" t="s">
        <v>71</v>
      </c>
      <c r="C67" s="238">
        <v>0</v>
      </c>
      <c r="D67">
        <v>0</v>
      </c>
      <c r="E67">
        <v>40.76</v>
      </c>
      <c r="F67">
        <v>58.86</v>
      </c>
      <c r="G67">
        <v>33.32</v>
      </c>
      <c r="H67">
        <v>4</v>
      </c>
      <c r="I67">
        <v>3</v>
      </c>
      <c r="J67">
        <v>1</v>
      </c>
      <c r="K67">
        <v>0</v>
      </c>
      <c r="L67">
        <v>0</v>
      </c>
      <c r="M67">
        <v>0</v>
      </c>
      <c r="N67" s="73">
        <f t="shared" ref="N67:N70" si="28">SUM(C67:M67)</f>
        <v>140.94</v>
      </c>
      <c r="O67" s="73">
        <v>143.66999999999999</v>
      </c>
      <c r="P67" s="125">
        <f t="shared" si="27"/>
        <v>-1.9001879306744573E-2</v>
      </c>
    </row>
    <row r="68" spans="1:18" x14ac:dyDescent="0.35">
      <c r="A68" s="24"/>
      <c r="B68" s="12" t="s">
        <v>72</v>
      </c>
      <c r="C68" s="238">
        <v>1.9</v>
      </c>
      <c r="D68">
        <v>0</v>
      </c>
      <c r="E68">
        <v>0</v>
      </c>
      <c r="F68">
        <v>12.32</v>
      </c>
      <c r="G68">
        <v>7.5</v>
      </c>
      <c r="H68">
        <v>1</v>
      </c>
      <c r="I68">
        <v>1</v>
      </c>
      <c r="J68">
        <v>0</v>
      </c>
      <c r="K68">
        <v>0</v>
      </c>
      <c r="L68">
        <v>0</v>
      </c>
      <c r="M68">
        <v>0</v>
      </c>
      <c r="N68" s="73">
        <f t="shared" si="28"/>
        <v>23.72</v>
      </c>
      <c r="O68" s="73">
        <v>24.62</v>
      </c>
      <c r="P68" s="125">
        <f t="shared" si="27"/>
        <v>-3.6555645816409466E-2</v>
      </c>
    </row>
    <row r="69" spans="1:18" x14ac:dyDescent="0.35">
      <c r="A69" s="24"/>
      <c r="B69" s="12" t="s">
        <v>73</v>
      </c>
      <c r="C69" s="238">
        <v>0</v>
      </c>
      <c r="D69">
        <v>0</v>
      </c>
      <c r="E69">
        <v>20.8</v>
      </c>
      <c r="F69">
        <v>28.2</v>
      </c>
      <c r="G69">
        <v>20.399999999999999</v>
      </c>
      <c r="H69">
        <v>3.6</v>
      </c>
      <c r="I69">
        <v>2</v>
      </c>
      <c r="J69">
        <v>0</v>
      </c>
      <c r="K69">
        <v>0</v>
      </c>
      <c r="L69">
        <v>0</v>
      </c>
      <c r="M69">
        <v>0</v>
      </c>
      <c r="N69" s="73">
        <f t="shared" si="28"/>
        <v>75</v>
      </c>
      <c r="O69" s="73">
        <v>73</v>
      </c>
      <c r="P69" s="125">
        <f t="shared" si="27"/>
        <v>2.7397260273972712E-2</v>
      </c>
    </row>
    <row r="70" spans="1:18" s="9" customFormat="1" x14ac:dyDescent="0.35">
      <c r="A70" s="24"/>
      <c r="B70" s="12" t="s">
        <v>74</v>
      </c>
      <c r="C70" s="238">
        <v>0</v>
      </c>
      <c r="D70">
        <v>0</v>
      </c>
      <c r="E70">
        <v>5.8</v>
      </c>
      <c r="F70">
        <v>11.4</v>
      </c>
      <c r="G70">
        <v>14.2</v>
      </c>
      <c r="H70">
        <v>2</v>
      </c>
      <c r="I70">
        <v>1</v>
      </c>
      <c r="J70">
        <v>0</v>
      </c>
      <c r="K70">
        <v>0</v>
      </c>
      <c r="L70">
        <v>0</v>
      </c>
      <c r="M70">
        <v>0</v>
      </c>
      <c r="N70" s="73">
        <f t="shared" si="28"/>
        <v>34.4</v>
      </c>
      <c r="O70" s="73">
        <v>38.4</v>
      </c>
      <c r="P70" s="125">
        <f t="shared" si="27"/>
        <v>-0.10416666666666663</v>
      </c>
    </row>
    <row r="71" spans="1:18" x14ac:dyDescent="0.35">
      <c r="A71" s="23" t="s">
        <v>75</v>
      </c>
      <c r="B71" s="28"/>
      <c r="C71" s="248">
        <f>SUM(C66:C70)</f>
        <v>1.9</v>
      </c>
      <c r="D71" s="131">
        <f>SUM(D66:D70)</f>
        <v>0</v>
      </c>
      <c r="E71" s="131">
        <f>SUM(E66:E70)</f>
        <v>76.459999999999994</v>
      </c>
      <c r="F71" s="131">
        <f t="shared" ref="F71:M71" si="29">SUM(F66:F70)</f>
        <v>120.19000000000001</v>
      </c>
      <c r="G71" s="131">
        <f t="shared" si="29"/>
        <v>83.99</v>
      </c>
      <c r="H71" s="131">
        <f t="shared" si="29"/>
        <v>11.6</v>
      </c>
      <c r="I71" s="131">
        <f t="shared" si="29"/>
        <v>7.8</v>
      </c>
      <c r="J71" s="131">
        <f t="shared" si="29"/>
        <v>1</v>
      </c>
      <c r="K71" s="131">
        <f t="shared" si="29"/>
        <v>0</v>
      </c>
      <c r="L71" s="131">
        <f t="shared" si="29"/>
        <v>0</v>
      </c>
      <c r="M71" s="131">
        <f t="shared" si="29"/>
        <v>0</v>
      </c>
      <c r="N71" s="132">
        <f>SUM(N66:N70)</f>
        <v>302.93999999999994</v>
      </c>
      <c r="O71" s="132">
        <v>307.37</v>
      </c>
      <c r="P71" s="125">
        <f t="shared" si="27"/>
        <v>-1.4412597195562538E-2</v>
      </c>
    </row>
    <row r="72" spans="1:18" x14ac:dyDescent="0.35">
      <c r="A72" s="24" t="s">
        <v>76</v>
      </c>
      <c r="B72" s="12" t="s">
        <v>77</v>
      </c>
      <c r="C72" s="238">
        <v>0</v>
      </c>
      <c r="D72">
        <v>0</v>
      </c>
      <c r="E72">
        <v>11.58</v>
      </c>
      <c r="F72">
        <v>15.13</v>
      </c>
      <c r="G72">
        <v>11.8</v>
      </c>
      <c r="H72">
        <v>4.5999999999999996</v>
      </c>
      <c r="I72">
        <v>1</v>
      </c>
      <c r="J72">
        <v>0</v>
      </c>
      <c r="K72">
        <v>0</v>
      </c>
      <c r="L72">
        <v>0</v>
      </c>
      <c r="M72">
        <v>0</v>
      </c>
      <c r="N72" s="73">
        <f>SUM(C72:M72)</f>
        <v>44.110000000000007</v>
      </c>
      <c r="O72" s="73">
        <v>42.11</v>
      </c>
      <c r="P72" s="125">
        <f t="shared" si="27"/>
        <v>4.7494656851104322E-2</v>
      </c>
      <c r="Q72" s="287"/>
    </row>
    <row r="73" spans="1:18" x14ac:dyDescent="0.35">
      <c r="A73" s="24"/>
      <c r="B73" s="12" t="s">
        <v>127</v>
      </c>
      <c r="C73" s="238">
        <v>0</v>
      </c>
      <c r="D73">
        <v>0</v>
      </c>
      <c r="E73">
        <v>13.4</v>
      </c>
      <c r="F73">
        <v>14.45</v>
      </c>
      <c r="G73">
        <v>13.48</v>
      </c>
      <c r="H73">
        <v>8</v>
      </c>
      <c r="I73">
        <v>2</v>
      </c>
      <c r="J73">
        <v>0</v>
      </c>
      <c r="K73">
        <v>0</v>
      </c>
      <c r="L73">
        <v>0</v>
      </c>
      <c r="M73">
        <v>0</v>
      </c>
      <c r="N73" s="73">
        <f t="shared" ref="N73:N74" si="30">SUM(C73:M73)</f>
        <v>51.33</v>
      </c>
      <c r="O73" s="252"/>
      <c r="P73" s="243"/>
      <c r="Q73" s="324" t="s">
        <v>159</v>
      </c>
    </row>
    <row r="74" spans="1:18" s="26" customFormat="1" x14ac:dyDescent="0.35">
      <c r="A74" s="24"/>
      <c r="B74" s="12" t="s">
        <v>78</v>
      </c>
      <c r="C74" s="238">
        <v>0</v>
      </c>
      <c r="D74">
        <v>0</v>
      </c>
      <c r="E74">
        <v>26</v>
      </c>
      <c r="F74">
        <v>38.299999999999997</v>
      </c>
      <c r="G74">
        <v>51.5</v>
      </c>
      <c r="H74">
        <v>9.5</v>
      </c>
      <c r="I74">
        <v>3</v>
      </c>
      <c r="J74">
        <v>0</v>
      </c>
      <c r="K74">
        <v>1</v>
      </c>
      <c r="L74">
        <v>0</v>
      </c>
      <c r="M74">
        <v>0</v>
      </c>
      <c r="N74" s="73">
        <f t="shared" si="30"/>
        <v>129.30000000000001</v>
      </c>
      <c r="O74" s="73">
        <v>120.2</v>
      </c>
      <c r="P74" s="125">
        <f t="shared" si="27"/>
        <v>7.5707154742096661E-2</v>
      </c>
    </row>
    <row r="75" spans="1:18" s="26" customFormat="1" x14ac:dyDescent="0.35">
      <c r="A75" s="23" t="s">
        <v>79</v>
      </c>
      <c r="B75" s="28"/>
      <c r="C75" s="245">
        <f>SUM(C72:C74)</f>
        <v>0</v>
      </c>
      <c r="D75" s="21">
        <f t="shared" ref="D75:M75" si="31">SUM(D72:D74)</f>
        <v>0</v>
      </c>
      <c r="E75" s="21">
        <f t="shared" si="31"/>
        <v>50.980000000000004</v>
      </c>
      <c r="F75" s="21">
        <f t="shared" si="31"/>
        <v>67.88</v>
      </c>
      <c r="G75" s="21">
        <f t="shared" si="31"/>
        <v>76.78</v>
      </c>
      <c r="H75" s="21">
        <f t="shared" si="31"/>
        <v>22.1</v>
      </c>
      <c r="I75" s="21">
        <f t="shared" si="31"/>
        <v>6</v>
      </c>
      <c r="J75" s="21">
        <f t="shared" si="31"/>
        <v>0</v>
      </c>
      <c r="K75" s="21">
        <f t="shared" si="31"/>
        <v>1</v>
      </c>
      <c r="L75" s="21">
        <f t="shared" si="31"/>
        <v>0</v>
      </c>
      <c r="M75" s="21">
        <f t="shared" si="31"/>
        <v>0</v>
      </c>
      <c r="N75" s="28">
        <f>SUM(N72:N74)</f>
        <v>224.74</v>
      </c>
      <c r="O75" s="28">
        <v>162.31</v>
      </c>
      <c r="P75" s="125">
        <f t="shared" si="27"/>
        <v>0.38463434169182431</v>
      </c>
      <c r="Q75" s="19"/>
      <c r="R75" s="161"/>
    </row>
    <row r="76" spans="1:18" s="27" customFormat="1" x14ac:dyDescent="0.35">
      <c r="A76" s="23" t="s">
        <v>80</v>
      </c>
      <c r="B76" s="23"/>
      <c r="C76" s="246">
        <f>SUM(C62,C65,C71,C75)</f>
        <v>100.93999999999998</v>
      </c>
      <c r="D76" s="53">
        <f t="shared" ref="D76:M76" si="32">SUM(D62,D65,D71,D75)</f>
        <v>38.409999999999997</v>
      </c>
      <c r="E76" s="53">
        <f t="shared" si="32"/>
        <v>874.71000000000015</v>
      </c>
      <c r="F76" s="53">
        <f t="shared" si="32"/>
        <v>1278.8800000000001</v>
      </c>
      <c r="G76" s="53">
        <f t="shared" si="32"/>
        <v>991.56999999999982</v>
      </c>
      <c r="H76" s="53">
        <f t="shared" si="32"/>
        <v>325.5200000000001</v>
      </c>
      <c r="I76" s="53">
        <f t="shared" si="32"/>
        <v>108.16999999999999</v>
      </c>
      <c r="J76" s="53">
        <f t="shared" si="32"/>
        <v>29</v>
      </c>
      <c r="K76" s="53">
        <f t="shared" si="32"/>
        <v>3</v>
      </c>
      <c r="L76" s="53">
        <f t="shared" si="32"/>
        <v>0</v>
      </c>
      <c r="M76" s="53">
        <f t="shared" si="32"/>
        <v>0.6</v>
      </c>
      <c r="N76" s="29">
        <f>SUM(C76:M76)</f>
        <v>3750.8</v>
      </c>
      <c r="O76" s="29">
        <v>3902.953</v>
      </c>
      <c r="P76" s="125">
        <f t="shared" si="27"/>
        <v>-3.8984071804092912E-2</v>
      </c>
      <c r="R76" s="4"/>
    </row>
    <row r="77" spans="1:18" s="27" customFormat="1" x14ac:dyDescent="0.35">
      <c r="A77" s="123" t="s">
        <v>81</v>
      </c>
      <c r="B77" s="133"/>
      <c r="C77" s="249">
        <f t="shared" ref="C77:M77" si="33">AVERAGE(C4:C8,C10:C14,C16:C18,C20:C22,C24:C29,C31:C32,C34:C36,C38:C45,C47:C48,C50:C54,C56:C60,C63:C64,C66:C70,C72:C74)</f>
        <v>1.8024999999999998</v>
      </c>
      <c r="D77" s="111">
        <f t="shared" si="33"/>
        <v>0.68589285714285719</v>
      </c>
      <c r="E77" s="111">
        <f t="shared" si="33"/>
        <v>15.619821428571429</v>
      </c>
      <c r="F77" s="111">
        <f t="shared" si="33"/>
        <v>22.837142857142855</v>
      </c>
      <c r="G77" s="111">
        <f t="shared" si="33"/>
        <v>17.706607142857145</v>
      </c>
      <c r="H77" s="111">
        <f t="shared" si="33"/>
        <v>5.8128571428571449</v>
      </c>
      <c r="I77" s="111">
        <f t="shared" si="33"/>
        <v>1.9316071428571426</v>
      </c>
      <c r="J77" s="111">
        <f t="shared" si="33"/>
        <v>0.5178571428571429</v>
      </c>
      <c r="K77" s="111">
        <f t="shared" si="33"/>
        <v>5.3571428571428568E-2</v>
      </c>
      <c r="L77" s="111">
        <f t="shared" si="33"/>
        <v>0</v>
      </c>
      <c r="M77" s="111">
        <f t="shared" si="33"/>
        <v>1.1111111111111112E-2</v>
      </c>
      <c r="N77" s="112">
        <f>SUM(C77:M77)</f>
        <v>66.978968253968247</v>
      </c>
      <c r="O77" s="112">
        <v>65.180000000000007</v>
      </c>
      <c r="P77" s="125">
        <f t="shared" si="27"/>
        <v>2.7600003896413705E-2</v>
      </c>
      <c r="Q77" s="4"/>
    </row>
    <row r="78" spans="1:18" x14ac:dyDescent="0.35">
      <c r="A78" s="116" t="s">
        <v>82</v>
      </c>
      <c r="B78" s="117"/>
      <c r="C78" s="250"/>
      <c r="D78" s="118"/>
      <c r="E78" s="64"/>
      <c r="F78" s="64"/>
      <c r="G78" s="64"/>
      <c r="H78" s="64"/>
      <c r="I78" s="117"/>
      <c r="J78" s="64"/>
      <c r="K78" s="64"/>
      <c r="L78" s="64"/>
      <c r="M78" s="64"/>
      <c r="N78" s="64"/>
      <c r="O78" s="134"/>
      <c r="P78" s="160"/>
    </row>
    <row r="79" spans="1:18" ht="13" customHeight="1" x14ac:dyDescent="0.35">
      <c r="A79" s="113"/>
      <c r="B79" s="30" t="s">
        <v>83</v>
      </c>
      <c r="C79" s="238">
        <v>0</v>
      </c>
      <c r="D79">
        <v>0</v>
      </c>
      <c r="E79">
        <v>1</v>
      </c>
      <c r="F79">
        <v>2</v>
      </c>
      <c r="G79">
        <v>2</v>
      </c>
      <c r="H79">
        <v>2</v>
      </c>
      <c r="I79">
        <v>0</v>
      </c>
      <c r="J79">
        <v>1</v>
      </c>
      <c r="K79">
        <v>0</v>
      </c>
      <c r="L79">
        <v>0</v>
      </c>
      <c r="M79">
        <v>0</v>
      </c>
      <c r="N79" s="73">
        <f>SUM(C79:M79)</f>
        <v>8</v>
      </c>
      <c r="O79" s="73">
        <v>6</v>
      </c>
      <c r="P79" s="125">
        <f t="shared" si="27"/>
        <v>0.33333333333333326</v>
      </c>
    </row>
    <row r="80" spans="1:18" ht="21" customHeight="1" x14ac:dyDescent="0.35">
      <c r="A80" s="113"/>
      <c r="B80" s="154" t="s">
        <v>128</v>
      </c>
      <c r="C80" s="238">
        <v>0</v>
      </c>
      <c r="D80">
        <v>0</v>
      </c>
      <c r="E80">
        <v>0</v>
      </c>
      <c r="F80">
        <v>17.399999999999999</v>
      </c>
      <c r="G80">
        <v>10</v>
      </c>
      <c r="H80">
        <v>10.6</v>
      </c>
      <c r="I80">
        <v>4</v>
      </c>
      <c r="K80">
        <v>1</v>
      </c>
      <c r="L80">
        <v>0</v>
      </c>
      <c r="M80">
        <v>0</v>
      </c>
      <c r="N80" s="73">
        <f>SUM(C80:M80)</f>
        <v>43</v>
      </c>
      <c r="O80" s="73">
        <v>34.85</v>
      </c>
      <c r="P80" s="125">
        <f t="shared" si="27"/>
        <v>0.23385939741750361</v>
      </c>
    </row>
    <row r="81" spans="1:17" s="32" customFormat="1" x14ac:dyDescent="0.35">
      <c r="A81" s="23" t="s">
        <v>84</v>
      </c>
      <c r="B81" s="53"/>
      <c r="C81" s="251">
        <f>AVERAGE(C79:C80)</f>
        <v>0</v>
      </c>
      <c r="D81" s="63">
        <f t="shared" ref="D81:M81" si="34">AVERAGE(D79:D80)</f>
        <v>0</v>
      </c>
      <c r="E81" s="63">
        <f t="shared" si="34"/>
        <v>0.5</v>
      </c>
      <c r="F81" s="63">
        <f t="shared" si="34"/>
        <v>9.6999999999999993</v>
      </c>
      <c r="G81" s="63">
        <f t="shared" si="34"/>
        <v>6</v>
      </c>
      <c r="H81" s="63">
        <f t="shared" si="34"/>
        <v>6.3</v>
      </c>
      <c r="I81" s="63">
        <f t="shared" si="34"/>
        <v>2</v>
      </c>
      <c r="J81" s="63">
        <f t="shared" si="34"/>
        <v>1</v>
      </c>
      <c r="K81" s="63">
        <f t="shared" si="34"/>
        <v>0.5</v>
      </c>
      <c r="L81" s="63">
        <f t="shared" si="34"/>
        <v>0</v>
      </c>
      <c r="M81" s="63">
        <f t="shared" si="34"/>
        <v>0</v>
      </c>
      <c r="N81" s="119">
        <f>AVERAGE(N79:N80)</f>
        <v>25.5</v>
      </c>
      <c r="O81" s="119">
        <f>AVERAGE(O79:O80)</f>
        <v>20.425000000000001</v>
      </c>
      <c r="P81" s="159">
        <f t="shared" si="27"/>
        <v>0.24847001223990195</v>
      </c>
      <c r="Q81"/>
    </row>
  </sheetData>
  <printOptions gridLines="1"/>
  <pageMargins left="0.25" right="0.25" top="0.75" bottom="0.75" header="0.3" footer="0.3"/>
  <pageSetup paperSize="9" scale="37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9BF8-DBF5-4CC5-9677-2507F40618E3}">
  <sheetPr>
    <tabColor theme="5"/>
    <pageSetUpPr fitToPage="1"/>
  </sheetPr>
  <dimension ref="A1:AG93"/>
  <sheetViews>
    <sheetView topLeftCell="A5" zoomScale="70" zoomScaleNormal="70" workbookViewId="0">
      <selection activeCell="C1" sqref="C1"/>
    </sheetView>
  </sheetViews>
  <sheetFormatPr defaultColWidth="8.81640625" defaultRowHeight="14.5" x14ac:dyDescent="0.35"/>
  <cols>
    <col min="1" max="1" width="11.1796875" customWidth="1"/>
    <col min="2" max="2" width="59.453125" customWidth="1"/>
    <col min="3" max="3" width="6.54296875" customWidth="1"/>
    <col min="4" max="4" width="9" customWidth="1"/>
    <col min="5" max="5" width="8.54296875" customWidth="1"/>
    <col min="6" max="6" width="7.7265625" customWidth="1"/>
    <col min="7" max="13" width="6.54296875" customWidth="1"/>
    <col min="14" max="14" width="10.54296875" customWidth="1"/>
    <col min="15" max="15" width="10.54296875" style="68" customWidth="1"/>
    <col min="16" max="16" width="11.453125" style="67" customWidth="1"/>
    <col min="17" max="17" width="17.54296875" customWidth="1"/>
    <col min="18" max="18" width="16" style="32" customWidth="1"/>
    <col min="19" max="19" width="20.453125" customWidth="1"/>
    <col min="31" max="31" width="17.7265625" customWidth="1"/>
  </cols>
  <sheetData>
    <row r="1" spans="1:33" ht="26" x14ac:dyDescent="0.6">
      <c r="A1" s="36" t="s">
        <v>125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  <c r="P1" s="231"/>
      <c r="Q1" s="39"/>
      <c r="R1" s="40"/>
    </row>
    <row r="2" spans="1:33" s="26" customFormat="1" ht="18.5" x14ac:dyDescent="0.45">
      <c r="A2" s="41" t="s">
        <v>97</v>
      </c>
      <c r="B2" s="42"/>
      <c r="C2" s="43" t="s">
        <v>126</v>
      </c>
      <c r="D2" s="44"/>
      <c r="E2" s="43"/>
      <c r="F2" s="43"/>
      <c r="G2" s="43"/>
      <c r="H2" s="43"/>
      <c r="I2" s="43"/>
      <c r="J2" s="43"/>
      <c r="K2" s="43"/>
      <c r="L2" s="43"/>
      <c r="M2" s="43"/>
      <c r="N2" s="45"/>
      <c r="O2" s="46"/>
      <c r="P2" s="232"/>
      <c r="Q2" s="47"/>
      <c r="R2" s="48"/>
    </row>
    <row r="3" spans="1:33" s="26" customFormat="1" ht="18.5" x14ac:dyDescent="0.45">
      <c r="A3" s="41"/>
      <c r="B3" s="42"/>
      <c r="C3" s="43"/>
      <c r="D3" s="44"/>
      <c r="E3" s="43"/>
      <c r="F3" s="43"/>
      <c r="G3" s="43"/>
      <c r="H3" s="43"/>
      <c r="I3" s="43"/>
      <c r="J3" s="43"/>
      <c r="K3" s="43"/>
      <c r="L3" s="43"/>
      <c r="M3" s="43"/>
      <c r="N3" s="45"/>
      <c r="O3" s="46"/>
      <c r="P3" s="232"/>
      <c r="Q3" s="47"/>
      <c r="R3" s="48"/>
    </row>
    <row r="4" spans="1:33" s="26" customFormat="1" ht="18.5" x14ac:dyDescent="0.45">
      <c r="A4" s="41"/>
      <c r="B4" s="42"/>
      <c r="C4" s="25"/>
      <c r="D4" s="146"/>
      <c r="E4" s="25"/>
      <c r="F4" s="25"/>
      <c r="G4" s="25"/>
      <c r="H4" s="25"/>
      <c r="I4" s="25"/>
      <c r="J4" s="25"/>
      <c r="K4" s="25"/>
      <c r="L4" s="25"/>
      <c r="M4" s="25"/>
      <c r="N4" s="37"/>
      <c r="O4" s="147"/>
      <c r="P4" s="233"/>
      <c r="Q4" s="47"/>
      <c r="R4" s="48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3" s="49" customFormat="1" ht="43.5" x14ac:dyDescent="0.35">
      <c r="A5" s="150" t="s">
        <v>1</v>
      </c>
      <c r="B5" s="149" t="s">
        <v>98</v>
      </c>
      <c r="C5" s="142">
        <v>3</v>
      </c>
      <c r="D5" s="143">
        <v>4</v>
      </c>
      <c r="E5" s="143">
        <v>5</v>
      </c>
      <c r="F5" s="143">
        <v>6</v>
      </c>
      <c r="G5" s="143">
        <v>7</v>
      </c>
      <c r="H5" s="143" t="s">
        <v>3</v>
      </c>
      <c r="I5" s="143" t="s">
        <v>4</v>
      </c>
      <c r="J5" s="143" t="s">
        <v>5</v>
      </c>
      <c r="K5" s="143" t="s">
        <v>6</v>
      </c>
      <c r="L5" s="143">
        <v>9</v>
      </c>
      <c r="M5" s="143" t="s">
        <v>7</v>
      </c>
      <c r="N5" s="144" t="s">
        <v>99</v>
      </c>
      <c r="O5" s="228" t="s">
        <v>100</v>
      </c>
      <c r="P5" s="145" t="s">
        <v>97</v>
      </c>
      <c r="Q5" s="148" t="s">
        <v>101</v>
      </c>
      <c r="R5" s="151" t="s">
        <v>102</v>
      </c>
      <c r="S5" s="286"/>
      <c r="T5" s="26"/>
      <c r="U5" s="293" t="s">
        <v>143</v>
      </c>
      <c r="V5" s="241"/>
      <c r="W5" s="241"/>
      <c r="X5" s="241"/>
      <c r="Y5" s="241"/>
      <c r="Z5" s="241"/>
      <c r="AA5" s="241"/>
      <c r="AB5" s="241"/>
      <c r="AC5" s="241"/>
      <c r="AD5" s="241"/>
      <c r="AE5" s="242"/>
      <c r="AF5" s="9"/>
      <c r="AG5" s="9"/>
    </row>
    <row r="6" spans="1:33" x14ac:dyDescent="0.35">
      <c r="A6" s="50" t="s">
        <v>103</v>
      </c>
      <c r="B6" s="201" t="s">
        <v>9</v>
      </c>
      <c r="C6">
        <v>0</v>
      </c>
      <c r="D6">
        <v>0</v>
      </c>
      <c r="E6">
        <v>0.32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 s="24">
        <f>SUM(C6:M6)</f>
        <v>1.32</v>
      </c>
      <c r="O6" s="205">
        <v>40.080000000000005</v>
      </c>
      <c r="P6" s="141">
        <f>(N6/O6)*1</f>
        <v>3.2934131736526942E-2</v>
      </c>
      <c r="Q6" s="137">
        <v>1</v>
      </c>
      <c r="R6" s="218">
        <f>(Q6/O6)*1</f>
        <v>2.4950099800399198E-2</v>
      </c>
      <c r="S6" s="287"/>
      <c r="T6" s="26"/>
      <c r="U6" s="320">
        <v>1</v>
      </c>
      <c r="V6" t="s">
        <v>152</v>
      </c>
      <c r="AE6" s="158"/>
      <c r="AF6" s="18"/>
      <c r="AG6" s="18"/>
    </row>
    <row r="7" spans="1:33" x14ac:dyDescent="0.35">
      <c r="A7" s="24"/>
      <c r="B7" s="202" t="s">
        <v>10</v>
      </c>
      <c r="C7">
        <v>0</v>
      </c>
      <c r="D7">
        <v>0</v>
      </c>
      <c r="E7">
        <v>0.9</v>
      </c>
      <c r="F7">
        <v>0.9</v>
      </c>
      <c r="G7">
        <v>0</v>
      </c>
      <c r="H7">
        <v>0.2</v>
      </c>
      <c r="I7">
        <v>0.1</v>
      </c>
      <c r="J7">
        <v>0</v>
      </c>
      <c r="K7">
        <v>0</v>
      </c>
      <c r="L7">
        <v>0</v>
      </c>
      <c r="M7">
        <v>0</v>
      </c>
      <c r="N7" s="24">
        <f t="shared" ref="N7:N10" si="0">SUM(C7:M7)</f>
        <v>2.1</v>
      </c>
      <c r="O7" s="73">
        <v>68.349999999999994</v>
      </c>
      <c r="P7" s="141">
        <f t="shared" ref="P7:P70" si="1">(N7/O7)*1</f>
        <v>3.0724213606437459E-2</v>
      </c>
      <c r="Q7" s="138">
        <v>1.2</v>
      </c>
      <c r="R7" s="219">
        <f t="shared" ref="R7:R70" si="2">(Q7/O7)*1</f>
        <v>1.7556693489392834E-2</v>
      </c>
      <c r="S7" s="287"/>
      <c r="U7" s="321"/>
      <c r="V7" t="s">
        <v>153</v>
      </c>
      <c r="AE7" s="158"/>
      <c r="AF7" s="18"/>
      <c r="AG7" s="18"/>
    </row>
    <row r="8" spans="1:33" x14ac:dyDescent="0.35">
      <c r="A8" s="24"/>
      <c r="B8" s="202" t="s">
        <v>11</v>
      </c>
      <c r="C8">
        <v>0</v>
      </c>
      <c r="D8">
        <v>0</v>
      </c>
      <c r="E8">
        <v>1.75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24">
        <f t="shared" si="0"/>
        <v>1.75</v>
      </c>
      <c r="O8" s="73">
        <v>41.05</v>
      </c>
      <c r="P8" s="141">
        <f t="shared" si="1"/>
        <v>4.2630937880633379E-2</v>
      </c>
      <c r="Q8" s="138">
        <v>1.75</v>
      </c>
      <c r="R8" s="219">
        <f t="shared" si="2"/>
        <v>4.2630937880633379E-2</v>
      </c>
      <c r="S8" s="287"/>
      <c r="T8" s="26"/>
      <c r="U8" s="321">
        <v>2</v>
      </c>
      <c r="V8" s="69" t="s">
        <v>140</v>
      </c>
      <c r="W8" s="291"/>
      <c r="X8" s="291"/>
      <c r="Y8" s="291"/>
      <c r="Z8" s="291"/>
      <c r="AA8" s="291"/>
      <c r="AB8" s="291"/>
      <c r="AC8" s="291"/>
      <c r="AD8" s="291"/>
      <c r="AE8" s="70"/>
      <c r="AF8" s="18"/>
      <c r="AG8" s="18"/>
    </row>
    <row r="9" spans="1:33" ht="14.15" customHeight="1" x14ac:dyDescent="0.35">
      <c r="A9" s="24"/>
      <c r="B9" s="202" t="s">
        <v>12</v>
      </c>
      <c r="C9">
        <v>0</v>
      </c>
      <c r="D9">
        <v>0</v>
      </c>
      <c r="E9">
        <v>2.9</v>
      </c>
      <c r="F9">
        <v>1.1200000000000001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24">
        <f t="shared" si="0"/>
        <v>4.0199999999999996</v>
      </c>
      <c r="O9" s="73">
        <v>45.08</v>
      </c>
      <c r="P9" s="141">
        <f t="shared" si="1"/>
        <v>8.9174800354924574E-2</v>
      </c>
      <c r="Q9" s="138">
        <v>2.9</v>
      </c>
      <c r="R9" s="219">
        <f t="shared" si="2"/>
        <v>6.4330079858030173E-2</v>
      </c>
      <c r="S9" s="287"/>
      <c r="U9" s="321"/>
      <c r="V9" s="289" t="s">
        <v>145</v>
      </c>
      <c r="W9" s="289"/>
      <c r="X9" s="289"/>
      <c r="Y9" s="289"/>
      <c r="Z9" s="289"/>
      <c r="AA9" s="289"/>
      <c r="AB9" s="289"/>
      <c r="AC9" s="289"/>
      <c r="AD9" s="289"/>
      <c r="AE9" s="290"/>
      <c r="AF9" s="18"/>
    </row>
    <row r="10" spans="1:33" x14ac:dyDescent="0.35">
      <c r="A10" s="24"/>
      <c r="B10" s="202" t="s">
        <v>13</v>
      </c>
      <c r="C10">
        <v>0</v>
      </c>
      <c r="D10">
        <v>0</v>
      </c>
      <c r="E10">
        <v>2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 s="24">
        <f t="shared" si="0"/>
        <v>2</v>
      </c>
      <c r="O10" s="15">
        <v>52.650000000000006</v>
      </c>
      <c r="P10" s="141">
        <f t="shared" si="1"/>
        <v>3.7986704653371318E-2</v>
      </c>
      <c r="Q10" s="138">
        <v>2</v>
      </c>
      <c r="R10" s="219">
        <f t="shared" si="2"/>
        <v>3.7986704653371318E-2</v>
      </c>
      <c r="S10" s="287"/>
      <c r="T10" s="9"/>
      <c r="U10" s="321">
        <v>3</v>
      </c>
      <c r="V10" s="13" t="s">
        <v>141</v>
      </c>
      <c r="W10" s="18"/>
      <c r="X10" s="18"/>
      <c r="Y10" s="18"/>
      <c r="Z10" s="18"/>
      <c r="AA10" s="18"/>
      <c r="AB10" s="18"/>
      <c r="AC10" s="18"/>
      <c r="AD10" s="18"/>
      <c r="AE10" s="22"/>
      <c r="AF10" s="18"/>
    </row>
    <row r="11" spans="1:33" s="49" customFormat="1" x14ac:dyDescent="0.35">
      <c r="A11" s="135"/>
      <c r="B11" s="203" t="s">
        <v>14</v>
      </c>
      <c r="C11" s="28">
        <f>SUM(C6:C10)</f>
        <v>0</v>
      </c>
      <c r="D11" s="31">
        <f t="shared" ref="D11:M11" si="3">SUM(D6:D10)</f>
        <v>0</v>
      </c>
      <c r="E11" s="31">
        <f t="shared" si="3"/>
        <v>7.8699999999999992</v>
      </c>
      <c r="F11" s="31">
        <f t="shared" si="3"/>
        <v>3.02</v>
      </c>
      <c r="G11" s="31">
        <f t="shared" si="3"/>
        <v>0</v>
      </c>
      <c r="H11" s="31">
        <f t="shared" si="3"/>
        <v>0.2</v>
      </c>
      <c r="I11" s="31">
        <f t="shared" si="3"/>
        <v>0.1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17">
        <f t="shared" si="3"/>
        <v>0</v>
      </c>
      <c r="N11" s="28">
        <f>SUM(N6:N10)</f>
        <v>11.19</v>
      </c>
      <c r="O11" s="227">
        <v>247.21</v>
      </c>
      <c r="P11" s="234">
        <f t="shared" si="1"/>
        <v>4.526515917640872E-2</v>
      </c>
      <c r="Q11" s="217">
        <f>SUM(Q6:Q10)</f>
        <v>8.85</v>
      </c>
      <c r="R11" s="222">
        <f t="shared" si="2"/>
        <v>3.5799522673031027E-2</v>
      </c>
      <c r="S11" s="286"/>
      <c r="T11"/>
      <c r="U11" s="295"/>
      <c r="V11" s="13" t="s">
        <v>157</v>
      </c>
      <c r="W11" s="18"/>
      <c r="X11" s="18"/>
      <c r="Y11" s="18"/>
      <c r="Z11" s="18"/>
      <c r="AA11" s="18"/>
      <c r="AB11" s="18"/>
      <c r="AC11" s="18"/>
      <c r="AD11" s="18"/>
      <c r="AE11" s="22"/>
      <c r="AF11" s="18"/>
      <c r="AG11" s="18"/>
    </row>
    <row r="12" spans="1:33" x14ac:dyDescent="0.35">
      <c r="A12" s="24"/>
      <c r="B12" s="202" t="s">
        <v>15</v>
      </c>
      <c r="C12">
        <v>0</v>
      </c>
      <c r="D12">
        <v>0</v>
      </c>
      <c r="E12">
        <v>4</v>
      </c>
      <c r="F12">
        <v>1</v>
      </c>
      <c r="G12">
        <v>0.5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 s="24">
        <f>SUM(C12:M12)</f>
        <v>5.5</v>
      </c>
      <c r="O12" s="73">
        <v>66.59</v>
      </c>
      <c r="P12" s="141">
        <f t="shared" si="1"/>
        <v>8.2594984231866647E-2</v>
      </c>
      <c r="Q12" s="138">
        <v>3</v>
      </c>
      <c r="R12" s="219">
        <f t="shared" si="2"/>
        <v>4.5051809581018169E-2</v>
      </c>
      <c r="S12" s="287"/>
      <c r="T12" s="13"/>
      <c r="U12" s="239"/>
      <c r="V12" s="288" t="s">
        <v>146</v>
      </c>
      <c r="W12" s="289"/>
      <c r="X12" s="289"/>
      <c r="Y12" s="289"/>
      <c r="Z12" s="289"/>
      <c r="AA12" s="289"/>
      <c r="AB12" s="289"/>
      <c r="AC12" s="289"/>
      <c r="AD12" s="289"/>
      <c r="AE12" s="290"/>
      <c r="AF12" s="18"/>
    </row>
    <row r="13" spans="1:33" x14ac:dyDescent="0.35">
      <c r="A13" s="24"/>
      <c r="B13" s="202" t="s">
        <v>134</v>
      </c>
      <c r="C13">
        <v>0</v>
      </c>
      <c r="D13">
        <v>0.37</v>
      </c>
      <c r="E13">
        <v>0.2</v>
      </c>
      <c r="F13">
        <v>2.4</v>
      </c>
      <c r="G13">
        <v>0.49</v>
      </c>
      <c r="H13">
        <v>1</v>
      </c>
      <c r="I13">
        <v>1</v>
      </c>
      <c r="J13">
        <v>0</v>
      </c>
      <c r="K13">
        <v>0</v>
      </c>
      <c r="L13">
        <v>0</v>
      </c>
      <c r="M13">
        <v>0</v>
      </c>
      <c r="N13" s="24">
        <f t="shared" ref="N13:N16" si="4">SUM(C13:M13)</f>
        <v>5.46</v>
      </c>
      <c r="O13" s="73">
        <v>69.239999999999995</v>
      </c>
      <c r="P13" s="141">
        <f t="shared" si="1"/>
        <v>7.8856152512998268E-2</v>
      </c>
      <c r="Q13" s="138">
        <v>3.75</v>
      </c>
      <c r="R13" s="219">
        <f t="shared" si="2"/>
        <v>5.415944540727903E-2</v>
      </c>
    </row>
    <row r="14" spans="1:33" x14ac:dyDescent="0.35">
      <c r="A14" s="24"/>
      <c r="B14" s="202" t="s">
        <v>16</v>
      </c>
      <c r="C14">
        <v>0</v>
      </c>
      <c r="D14">
        <v>0</v>
      </c>
      <c r="E14">
        <v>4</v>
      </c>
      <c r="F14">
        <v>1.68</v>
      </c>
      <c r="G14">
        <v>0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 s="24">
        <f t="shared" si="4"/>
        <v>6.68</v>
      </c>
      <c r="O14" s="73">
        <v>74.739999999999995</v>
      </c>
      <c r="P14" s="141">
        <f t="shared" si="1"/>
        <v>8.9376505218089375E-2</v>
      </c>
      <c r="Q14" s="138">
        <v>5</v>
      </c>
      <c r="R14" s="219">
        <f t="shared" si="2"/>
        <v>6.689858175006691E-2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3" x14ac:dyDescent="0.35">
      <c r="A15" s="24"/>
      <c r="B15" s="202" t="s">
        <v>17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 s="24">
        <f t="shared" si="4"/>
        <v>1</v>
      </c>
      <c r="O15" s="73">
        <v>21</v>
      </c>
      <c r="P15" s="141">
        <f t="shared" si="1"/>
        <v>4.7619047619047616E-2</v>
      </c>
      <c r="Q15" s="138">
        <v>3</v>
      </c>
      <c r="R15" s="219">
        <f t="shared" si="2"/>
        <v>0.14285714285714285</v>
      </c>
    </row>
    <row r="16" spans="1:33" x14ac:dyDescent="0.35">
      <c r="A16" s="24"/>
      <c r="B16" s="202" t="s">
        <v>18</v>
      </c>
      <c r="C16">
        <v>0</v>
      </c>
      <c r="D16">
        <v>0</v>
      </c>
      <c r="E16">
        <v>2.4</v>
      </c>
      <c r="F16">
        <v>1.31</v>
      </c>
      <c r="G16">
        <v>0</v>
      </c>
      <c r="H16">
        <v>0.97</v>
      </c>
      <c r="I16">
        <v>0</v>
      </c>
      <c r="J16">
        <v>0.1</v>
      </c>
      <c r="K16">
        <v>0</v>
      </c>
      <c r="L16">
        <v>0</v>
      </c>
      <c r="M16">
        <v>0</v>
      </c>
      <c r="N16" s="24">
        <f t="shared" si="4"/>
        <v>4.7799999999999994</v>
      </c>
      <c r="O16" s="73">
        <v>39.44</v>
      </c>
      <c r="P16" s="141">
        <f t="shared" si="1"/>
        <v>0.12119675456389452</v>
      </c>
      <c r="Q16" s="138">
        <v>3.96</v>
      </c>
      <c r="R16" s="219">
        <f t="shared" si="2"/>
        <v>0.10040567951318459</v>
      </c>
    </row>
    <row r="17" spans="1:20" s="49" customFormat="1" x14ac:dyDescent="0.35">
      <c r="A17" s="135"/>
      <c r="B17" s="204" t="s">
        <v>19</v>
      </c>
      <c r="C17" s="28">
        <f>SUM(C12:C16)</f>
        <v>0</v>
      </c>
      <c r="D17" s="31">
        <f t="shared" ref="D17:M17" si="5">SUM(D12:D16)</f>
        <v>0.37</v>
      </c>
      <c r="E17" s="31">
        <f t="shared" si="5"/>
        <v>11.6</v>
      </c>
      <c r="F17" s="31">
        <f t="shared" si="5"/>
        <v>6.3900000000000006</v>
      </c>
      <c r="G17" s="31">
        <f t="shared" si="5"/>
        <v>0.99</v>
      </c>
      <c r="H17" s="31">
        <f t="shared" si="5"/>
        <v>1.97</v>
      </c>
      <c r="I17" s="31">
        <f t="shared" si="5"/>
        <v>2</v>
      </c>
      <c r="J17" s="31">
        <f t="shared" si="5"/>
        <v>0.1</v>
      </c>
      <c r="K17" s="31">
        <f t="shared" si="5"/>
        <v>0</v>
      </c>
      <c r="L17" s="31">
        <f t="shared" si="5"/>
        <v>0</v>
      </c>
      <c r="M17" s="17">
        <f t="shared" si="5"/>
        <v>0</v>
      </c>
      <c r="N17" s="53">
        <f>SUM(N12:N16)</f>
        <v>23.42</v>
      </c>
      <c r="O17" s="227">
        <f>SUM(O12:O16)</f>
        <v>271.01</v>
      </c>
      <c r="P17" s="234">
        <f t="shared" si="1"/>
        <v>8.6417475369912553E-2</v>
      </c>
      <c r="Q17" s="217">
        <f>SUM(Q12:Q16)</f>
        <v>18.71</v>
      </c>
      <c r="R17" s="222">
        <f t="shared" si="2"/>
        <v>6.9038042876646624E-2</v>
      </c>
    </row>
    <row r="18" spans="1:20" x14ac:dyDescent="0.35">
      <c r="A18" s="24"/>
      <c r="B18" s="202" t="s">
        <v>20</v>
      </c>
      <c r="C18">
        <v>0.32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 s="24">
        <f>SUM(C18:M18)</f>
        <v>0.32</v>
      </c>
      <c r="O18" s="52">
        <v>58.31</v>
      </c>
      <c r="P18" s="141">
        <f t="shared" si="1"/>
        <v>5.4879094494940835E-3</v>
      </c>
      <c r="Q18" s="138">
        <v>0.32</v>
      </c>
      <c r="R18" s="219">
        <f t="shared" si="2"/>
        <v>5.4879094494940835E-3</v>
      </c>
    </row>
    <row r="19" spans="1:20" x14ac:dyDescent="0.35">
      <c r="A19" s="24"/>
      <c r="B19" s="202" t="s">
        <v>21</v>
      </c>
      <c r="C19">
        <v>0</v>
      </c>
      <c r="D19">
        <v>0</v>
      </c>
      <c r="E19">
        <v>8</v>
      </c>
      <c r="F19">
        <v>4</v>
      </c>
      <c r="G19">
        <v>2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 s="24">
        <f t="shared" ref="N19:N20" si="6">SUM(C19:M19)</f>
        <v>15</v>
      </c>
      <c r="O19" s="73">
        <v>132.6</v>
      </c>
      <c r="P19" s="141">
        <f t="shared" si="1"/>
        <v>0.11312217194570136</v>
      </c>
      <c r="Q19" s="138">
        <v>15</v>
      </c>
      <c r="R19" s="219">
        <f t="shared" si="2"/>
        <v>0.11312217194570136</v>
      </c>
    </row>
    <row r="20" spans="1:20" x14ac:dyDescent="0.35">
      <c r="A20" s="24"/>
      <c r="B20" s="202" t="s">
        <v>22</v>
      </c>
      <c r="C20">
        <v>2</v>
      </c>
      <c r="D20">
        <v>1</v>
      </c>
      <c r="E20">
        <v>6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 s="24">
        <f t="shared" si="6"/>
        <v>9</v>
      </c>
      <c r="O20" s="15">
        <v>129</v>
      </c>
      <c r="P20" s="141">
        <f t="shared" si="1"/>
        <v>6.9767441860465115E-2</v>
      </c>
      <c r="Q20" s="138">
        <v>9</v>
      </c>
      <c r="R20" s="219">
        <f t="shared" si="2"/>
        <v>6.9767441860465115E-2</v>
      </c>
    </row>
    <row r="21" spans="1:20" s="49" customFormat="1" x14ac:dyDescent="0.35">
      <c r="A21" s="135"/>
      <c r="B21" s="204" t="s">
        <v>23</v>
      </c>
      <c r="C21" s="28">
        <f>SUM(C18:C20)</f>
        <v>2.3199999999999998</v>
      </c>
      <c r="D21" s="31">
        <f t="shared" ref="D21:M21" si="7">SUM(D18:D20)</f>
        <v>1</v>
      </c>
      <c r="E21" s="31">
        <f t="shared" si="7"/>
        <v>14</v>
      </c>
      <c r="F21" s="31">
        <f t="shared" si="7"/>
        <v>4</v>
      </c>
      <c r="G21" s="31">
        <f t="shared" si="7"/>
        <v>2</v>
      </c>
      <c r="H21" s="31">
        <f t="shared" si="7"/>
        <v>1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17">
        <f t="shared" si="7"/>
        <v>0</v>
      </c>
      <c r="N21" s="28">
        <f>SUM(N18:N20)</f>
        <v>24.32</v>
      </c>
      <c r="O21" s="227">
        <v>319.91000000000003</v>
      </c>
      <c r="P21" s="234">
        <f t="shared" si="1"/>
        <v>7.6021381013410022E-2</v>
      </c>
      <c r="Q21" s="217">
        <f>SUM(Q18:Q20)</f>
        <v>24.32</v>
      </c>
      <c r="R21" s="222">
        <f t="shared" si="2"/>
        <v>7.6021381013410022E-2</v>
      </c>
    </row>
    <row r="22" spans="1:20" x14ac:dyDescent="0.35">
      <c r="A22" s="24"/>
      <c r="B22" s="201" t="s">
        <v>24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 s="24">
        <f>SUM(C22:M22)</f>
        <v>0</v>
      </c>
      <c r="O22" s="73">
        <v>80.52</v>
      </c>
      <c r="P22" s="141">
        <f t="shared" si="1"/>
        <v>0</v>
      </c>
      <c r="Q22" s="138">
        <v>0</v>
      </c>
      <c r="R22" s="219">
        <f t="shared" si="2"/>
        <v>0</v>
      </c>
    </row>
    <row r="23" spans="1:20" x14ac:dyDescent="0.35">
      <c r="A23" s="24"/>
      <c r="B23" s="202" t="s">
        <v>25</v>
      </c>
      <c r="C23">
        <v>4.97</v>
      </c>
      <c r="D23">
        <v>0</v>
      </c>
      <c r="E23">
        <v>14.02</v>
      </c>
      <c r="F23">
        <v>11.72</v>
      </c>
      <c r="G23">
        <v>0.38</v>
      </c>
      <c r="H23">
        <v>5.05</v>
      </c>
      <c r="I23">
        <v>0</v>
      </c>
      <c r="J23">
        <v>0</v>
      </c>
      <c r="K23">
        <v>0</v>
      </c>
      <c r="L23">
        <v>0</v>
      </c>
      <c r="M23">
        <v>0</v>
      </c>
      <c r="N23" s="24">
        <f t="shared" ref="N23:N24" si="8">SUM(C23:M23)</f>
        <v>36.14</v>
      </c>
      <c r="O23" s="73">
        <v>255.08999999999997</v>
      </c>
      <c r="P23" s="141">
        <f t="shared" si="1"/>
        <v>0.14167548708299033</v>
      </c>
      <c r="Q23" s="138">
        <v>0</v>
      </c>
      <c r="R23" s="219">
        <f t="shared" si="2"/>
        <v>0</v>
      </c>
    </row>
    <row r="24" spans="1:20" x14ac:dyDescent="0.35">
      <c r="A24" s="24"/>
      <c r="B24" s="202" t="s">
        <v>26</v>
      </c>
      <c r="C24">
        <v>2.6</v>
      </c>
      <c r="D24">
        <v>0</v>
      </c>
      <c r="E24">
        <v>0</v>
      </c>
      <c r="F24">
        <v>0</v>
      </c>
      <c r="G24">
        <v>0.4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 s="24">
        <f t="shared" si="8"/>
        <v>3</v>
      </c>
      <c r="O24" s="73">
        <v>142.19999999999999</v>
      </c>
      <c r="P24" s="141">
        <f t="shared" si="1"/>
        <v>2.1097046413502112E-2</v>
      </c>
      <c r="Q24" s="138">
        <v>0</v>
      </c>
      <c r="R24" s="219">
        <f t="shared" si="2"/>
        <v>0</v>
      </c>
    </row>
    <row r="25" spans="1:20" s="49" customFormat="1" x14ac:dyDescent="0.35">
      <c r="A25" s="135"/>
      <c r="B25" s="204" t="s">
        <v>27</v>
      </c>
      <c r="C25" s="256">
        <f>SUM(C22:C24)</f>
        <v>7.57</v>
      </c>
      <c r="D25" s="256">
        <f t="shared" ref="D25:M25" si="9">SUM(D22:D24)</f>
        <v>0</v>
      </c>
      <c r="E25" s="256">
        <f t="shared" si="9"/>
        <v>14.02</v>
      </c>
      <c r="F25" s="256">
        <f t="shared" si="9"/>
        <v>11.72</v>
      </c>
      <c r="G25" s="256">
        <f t="shared" si="9"/>
        <v>0.78</v>
      </c>
      <c r="H25" s="256">
        <f t="shared" si="9"/>
        <v>5.05</v>
      </c>
      <c r="I25" s="256">
        <f t="shared" si="9"/>
        <v>0</v>
      </c>
      <c r="J25" s="256">
        <f t="shared" si="9"/>
        <v>0</v>
      </c>
      <c r="K25" s="256">
        <f t="shared" si="9"/>
        <v>0</v>
      </c>
      <c r="L25" s="256">
        <f t="shared" si="9"/>
        <v>0</v>
      </c>
      <c r="M25" s="258">
        <f t="shared" si="9"/>
        <v>0</v>
      </c>
      <c r="N25" s="28">
        <f>SUM(N22:N24)</f>
        <v>39.14</v>
      </c>
      <c r="O25" s="227">
        <v>477.80999999999995</v>
      </c>
      <c r="P25" s="234">
        <f t="shared" si="1"/>
        <v>8.1915405705196634E-2</v>
      </c>
      <c r="Q25" s="217">
        <f>SUM(Q22:Q24)</f>
        <v>0</v>
      </c>
      <c r="R25" s="222">
        <f t="shared" si="2"/>
        <v>0</v>
      </c>
    </row>
    <row r="26" spans="1:20" x14ac:dyDescent="0.35">
      <c r="A26" s="24"/>
      <c r="B26" s="202" t="s">
        <v>28</v>
      </c>
      <c r="C26">
        <v>0</v>
      </c>
      <c r="D26">
        <v>0</v>
      </c>
      <c r="E26">
        <v>1</v>
      </c>
      <c r="F26">
        <v>2</v>
      </c>
      <c r="G26">
        <v>0.4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 s="24">
        <f>SUM(C26:M26)</f>
        <v>3.4</v>
      </c>
      <c r="O26" s="73">
        <v>24.200000000000003</v>
      </c>
      <c r="P26" s="141">
        <f t="shared" si="1"/>
        <v>0.14049586776859502</v>
      </c>
      <c r="Q26" s="138">
        <v>0</v>
      </c>
      <c r="R26" s="219">
        <f t="shared" si="2"/>
        <v>0</v>
      </c>
    </row>
    <row r="27" spans="1:20" x14ac:dyDescent="0.35">
      <c r="A27" s="24"/>
      <c r="B27" s="202" t="s">
        <v>29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 s="24">
        <f t="shared" ref="N27:N31" si="10">SUM(C27:M27)</f>
        <v>0</v>
      </c>
      <c r="O27" s="73">
        <v>55.33</v>
      </c>
      <c r="P27" s="141">
        <f t="shared" si="1"/>
        <v>0</v>
      </c>
      <c r="Q27" s="138">
        <v>0</v>
      </c>
      <c r="R27" s="219">
        <f t="shared" si="2"/>
        <v>0</v>
      </c>
    </row>
    <row r="28" spans="1:20" x14ac:dyDescent="0.35">
      <c r="A28" s="24"/>
      <c r="B28" s="266" t="s">
        <v>30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24">
        <f t="shared" si="10"/>
        <v>0</v>
      </c>
      <c r="O28" s="73">
        <v>64.099999999999994</v>
      </c>
      <c r="P28" s="141">
        <f t="shared" si="1"/>
        <v>0</v>
      </c>
      <c r="Q28" s="138">
        <v>7</v>
      </c>
      <c r="R28" s="219">
        <f t="shared" si="2"/>
        <v>0.10920436817472699</v>
      </c>
      <c r="S28" s="4"/>
    </row>
    <row r="29" spans="1:20" x14ac:dyDescent="0.35">
      <c r="A29" s="24"/>
      <c r="B29" s="202" t="s">
        <v>31</v>
      </c>
      <c r="C29">
        <v>0</v>
      </c>
      <c r="D29">
        <v>0</v>
      </c>
      <c r="E29">
        <v>0</v>
      </c>
      <c r="F29">
        <v>3</v>
      </c>
      <c r="G29">
        <v>1</v>
      </c>
      <c r="H29">
        <v>1.2</v>
      </c>
      <c r="I29">
        <v>0</v>
      </c>
      <c r="J29">
        <v>0</v>
      </c>
      <c r="K29">
        <v>0</v>
      </c>
      <c r="L29">
        <v>0</v>
      </c>
      <c r="M29">
        <v>0</v>
      </c>
      <c r="N29" s="24">
        <f t="shared" si="10"/>
        <v>5.2</v>
      </c>
      <c r="O29" s="73">
        <v>27.9</v>
      </c>
      <c r="P29" s="141">
        <f t="shared" si="1"/>
        <v>0.1863799283154122</v>
      </c>
      <c r="Q29" s="138">
        <v>2.2000000000000002</v>
      </c>
      <c r="R29" s="219">
        <f t="shared" si="2"/>
        <v>7.8853046594982087E-2</v>
      </c>
    </row>
    <row r="30" spans="1:20" x14ac:dyDescent="0.35">
      <c r="A30" s="24"/>
      <c r="B30" s="202" t="s">
        <v>32</v>
      </c>
      <c r="C30">
        <v>0</v>
      </c>
      <c r="D30">
        <v>0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 s="24">
        <f t="shared" si="10"/>
        <v>1</v>
      </c>
      <c r="O30" s="73">
        <v>21.31</v>
      </c>
      <c r="P30" s="141">
        <f t="shared" si="1"/>
        <v>4.6926325668700142E-2</v>
      </c>
      <c r="Q30" s="138">
        <v>0</v>
      </c>
      <c r="R30" s="219">
        <f t="shared" si="2"/>
        <v>0</v>
      </c>
    </row>
    <row r="31" spans="1:20" x14ac:dyDescent="0.35">
      <c r="A31" s="24"/>
      <c r="B31" s="202" t="s">
        <v>33</v>
      </c>
      <c r="C31">
        <v>0</v>
      </c>
      <c r="D31">
        <v>0</v>
      </c>
      <c r="E31">
        <v>0</v>
      </c>
      <c r="F31">
        <v>2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 s="24">
        <f t="shared" si="10"/>
        <v>2</v>
      </c>
      <c r="O31" s="73">
        <v>127.5</v>
      </c>
      <c r="P31" s="141">
        <f t="shared" si="1"/>
        <v>1.5686274509803921E-2</v>
      </c>
      <c r="Q31" s="138">
        <v>2</v>
      </c>
      <c r="R31" s="219">
        <f t="shared" si="2"/>
        <v>1.5686274509803921E-2</v>
      </c>
    </row>
    <row r="32" spans="1:20" x14ac:dyDescent="0.35">
      <c r="A32" s="24"/>
      <c r="B32" s="204" t="s">
        <v>34</v>
      </c>
      <c r="C32" s="256">
        <f>SUM(C26:C31)</f>
        <v>0</v>
      </c>
      <c r="D32" s="256">
        <f t="shared" ref="D32:M32" si="11">SUM(D26:D31)</f>
        <v>0</v>
      </c>
      <c r="E32" s="256">
        <f t="shared" si="11"/>
        <v>1</v>
      </c>
      <c r="F32" s="256">
        <f t="shared" si="11"/>
        <v>7</v>
      </c>
      <c r="G32" s="256">
        <f t="shared" si="11"/>
        <v>2.4</v>
      </c>
      <c r="H32" s="256">
        <f t="shared" si="11"/>
        <v>1.2</v>
      </c>
      <c r="I32" s="256">
        <f t="shared" si="11"/>
        <v>0</v>
      </c>
      <c r="J32" s="256">
        <f t="shared" si="11"/>
        <v>0</v>
      </c>
      <c r="K32" s="256">
        <f t="shared" si="11"/>
        <v>0</v>
      </c>
      <c r="L32" s="256">
        <f t="shared" si="11"/>
        <v>0</v>
      </c>
      <c r="M32" s="258">
        <f t="shared" si="11"/>
        <v>0</v>
      </c>
      <c r="N32" s="28">
        <f>SUM(N26:N31)</f>
        <v>11.6</v>
      </c>
      <c r="O32" s="227">
        <v>320.34000000000003</v>
      </c>
      <c r="P32" s="234">
        <f t="shared" si="1"/>
        <v>3.6211525254417176E-2</v>
      </c>
      <c r="Q32" s="217">
        <f>SUM(Q26:Q31)</f>
        <v>11.2</v>
      </c>
      <c r="R32" s="329">
        <f t="shared" si="2"/>
        <v>3.4962851969782098E-2</v>
      </c>
      <c r="S32" s="324" t="s">
        <v>154</v>
      </c>
      <c r="T32" s="4" t="s">
        <v>144</v>
      </c>
    </row>
    <row r="33" spans="1:20" x14ac:dyDescent="0.35">
      <c r="A33" s="24"/>
      <c r="B33" s="202" t="s">
        <v>35</v>
      </c>
      <c r="C33">
        <v>1</v>
      </c>
      <c r="D33">
        <v>0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 s="24">
        <f>SUM(C33:M33)</f>
        <v>2</v>
      </c>
      <c r="O33" s="73">
        <v>60.96</v>
      </c>
      <c r="P33" s="141">
        <f t="shared" si="1"/>
        <v>3.2808398950131233E-2</v>
      </c>
      <c r="Q33" s="138">
        <v>2</v>
      </c>
      <c r="R33" s="219">
        <f t="shared" si="2"/>
        <v>3.2808398950131233E-2</v>
      </c>
    </row>
    <row r="34" spans="1:20" x14ac:dyDescent="0.35">
      <c r="A34" s="24"/>
      <c r="B34" s="200" t="s">
        <v>131</v>
      </c>
      <c r="C34">
        <v>0</v>
      </c>
      <c r="D34">
        <v>0</v>
      </c>
      <c r="E34">
        <v>7</v>
      </c>
      <c r="F34">
        <v>0.56000000000000005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 s="24">
        <f>SUM(C34:M34)</f>
        <v>7.5600000000000005</v>
      </c>
      <c r="O34" s="73">
        <v>90.570000000000007</v>
      </c>
      <c r="P34" s="141">
        <f t="shared" si="1"/>
        <v>8.3471348128519376E-2</v>
      </c>
      <c r="Q34" s="138">
        <v>6</v>
      </c>
      <c r="R34" s="219">
        <f t="shared" si="2"/>
        <v>6.6247101689301091E-2</v>
      </c>
    </row>
    <row r="35" spans="1:20" x14ac:dyDescent="0.35">
      <c r="A35" s="24"/>
      <c r="B35" s="204" t="s">
        <v>36</v>
      </c>
      <c r="C35" s="256">
        <f>SUM(C33:C34)</f>
        <v>1</v>
      </c>
      <c r="D35" s="256">
        <f t="shared" ref="D35:M35" si="12">SUM(D33:D34)</f>
        <v>0</v>
      </c>
      <c r="E35" s="256">
        <f t="shared" si="12"/>
        <v>8</v>
      </c>
      <c r="F35" s="256">
        <f t="shared" si="12"/>
        <v>0.56000000000000005</v>
      </c>
      <c r="G35" s="256">
        <f t="shared" si="12"/>
        <v>0</v>
      </c>
      <c r="H35" s="256">
        <f t="shared" si="12"/>
        <v>0</v>
      </c>
      <c r="I35" s="256">
        <f t="shared" si="12"/>
        <v>0</v>
      </c>
      <c r="J35" s="256">
        <f t="shared" si="12"/>
        <v>0</v>
      </c>
      <c r="K35" s="256">
        <f t="shared" si="12"/>
        <v>0</v>
      </c>
      <c r="L35" s="256">
        <f t="shared" si="12"/>
        <v>0</v>
      </c>
      <c r="M35" s="258">
        <f t="shared" si="12"/>
        <v>0</v>
      </c>
      <c r="N35" s="28">
        <f>SUM(N33:N34)</f>
        <v>9.56</v>
      </c>
      <c r="O35" s="227">
        <v>151.53</v>
      </c>
      <c r="P35" s="234">
        <f t="shared" si="1"/>
        <v>6.3089817197914608E-2</v>
      </c>
      <c r="Q35" s="217">
        <f>SUM(Q33:Q34)</f>
        <v>8</v>
      </c>
      <c r="R35" s="222">
        <f t="shared" si="2"/>
        <v>5.2794826107041511E-2</v>
      </c>
    </row>
    <row r="36" spans="1:20" x14ac:dyDescent="0.35">
      <c r="A36" s="24"/>
      <c r="B36" s="202" t="s">
        <v>37</v>
      </c>
      <c r="C36">
        <v>0</v>
      </c>
      <c r="D36">
        <v>0</v>
      </c>
      <c r="E36">
        <v>2.2000000000000002</v>
      </c>
      <c r="F36">
        <v>2.4700000000000002</v>
      </c>
      <c r="G36">
        <v>1.2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 s="24">
        <f>SUM(C36:M36)</f>
        <v>5.87</v>
      </c>
      <c r="O36" s="73">
        <v>56.6</v>
      </c>
      <c r="P36" s="141">
        <f t="shared" si="1"/>
        <v>0.10371024734982331</v>
      </c>
      <c r="Q36" s="138">
        <v>0.87</v>
      </c>
      <c r="R36" s="219">
        <f t="shared" si="2"/>
        <v>1.5371024734982332E-2</v>
      </c>
    </row>
    <row r="37" spans="1:20" x14ac:dyDescent="0.35">
      <c r="A37" s="24"/>
      <c r="B37" s="202" t="s">
        <v>38</v>
      </c>
      <c r="C37">
        <v>0</v>
      </c>
      <c r="D37">
        <v>0.5</v>
      </c>
      <c r="E37">
        <v>7.89</v>
      </c>
      <c r="F37">
        <v>8.5500000000000007</v>
      </c>
      <c r="G37">
        <v>5.44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 s="24">
        <f t="shared" ref="N37:N38" si="13">SUM(C37:M37)</f>
        <v>22.380000000000003</v>
      </c>
      <c r="O37" s="73">
        <v>81.22</v>
      </c>
      <c r="P37" s="141">
        <f t="shared" si="1"/>
        <v>0.27554789460723961</v>
      </c>
      <c r="Q37" s="138">
        <v>14.5</v>
      </c>
      <c r="R37" s="219">
        <f t="shared" si="2"/>
        <v>0.17852745629155381</v>
      </c>
    </row>
    <row r="38" spans="1:20" x14ac:dyDescent="0.35">
      <c r="A38" s="24"/>
      <c r="B38" s="202" t="s">
        <v>39</v>
      </c>
      <c r="C38">
        <v>0</v>
      </c>
      <c r="D38">
        <v>0</v>
      </c>
      <c r="E38">
        <v>3</v>
      </c>
      <c r="F38">
        <v>3.4</v>
      </c>
      <c r="G38">
        <v>3.8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 s="24">
        <f t="shared" si="13"/>
        <v>10.199999999999999</v>
      </c>
      <c r="O38" s="73">
        <v>118</v>
      </c>
      <c r="P38" s="141">
        <f t="shared" si="1"/>
        <v>8.6440677966101692E-2</v>
      </c>
      <c r="Q38" s="138">
        <v>0</v>
      </c>
      <c r="R38" s="219">
        <f t="shared" si="2"/>
        <v>0</v>
      </c>
    </row>
    <row r="39" spans="1:20" x14ac:dyDescent="0.35">
      <c r="A39" s="24"/>
      <c r="B39" s="204" t="s">
        <v>40</v>
      </c>
      <c r="C39" s="256">
        <f>SUM(C36:C38)</f>
        <v>0</v>
      </c>
      <c r="D39" s="256">
        <f t="shared" ref="D39:M39" si="14">SUM(D36:D38)</f>
        <v>0.5</v>
      </c>
      <c r="E39" s="256">
        <f t="shared" si="14"/>
        <v>13.09</v>
      </c>
      <c r="F39" s="256">
        <f t="shared" si="14"/>
        <v>14.420000000000002</v>
      </c>
      <c r="G39" s="256">
        <f t="shared" si="14"/>
        <v>10.440000000000001</v>
      </c>
      <c r="H39" s="256">
        <f t="shared" si="14"/>
        <v>0</v>
      </c>
      <c r="I39" s="256">
        <f t="shared" si="14"/>
        <v>0</v>
      </c>
      <c r="J39" s="256">
        <f t="shared" si="14"/>
        <v>0</v>
      </c>
      <c r="K39" s="256">
        <f t="shared" si="14"/>
        <v>0</v>
      </c>
      <c r="L39" s="256">
        <f t="shared" si="14"/>
        <v>0</v>
      </c>
      <c r="M39" s="258">
        <f t="shared" si="14"/>
        <v>0</v>
      </c>
      <c r="N39" s="256">
        <f>SUM(N36:N38)</f>
        <v>38.450000000000003</v>
      </c>
      <c r="O39" s="227">
        <v>255.82</v>
      </c>
      <c r="P39" s="234">
        <f t="shared" si="1"/>
        <v>0.15030099288562271</v>
      </c>
      <c r="Q39" s="217">
        <f>SUM(Q36:Q38)</f>
        <v>15.37</v>
      </c>
      <c r="R39" s="329">
        <f t="shared" si="2"/>
        <v>6.0081307169103274E-2</v>
      </c>
      <c r="S39" s="324" t="s">
        <v>155</v>
      </c>
      <c r="T39" s="4" t="s">
        <v>144</v>
      </c>
    </row>
    <row r="40" spans="1:20" x14ac:dyDescent="0.35">
      <c r="A40" s="24"/>
      <c r="B40" s="202" t="s">
        <v>41</v>
      </c>
      <c r="C40">
        <v>0</v>
      </c>
      <c r="D40">
        <v>0</v>
      </c>
      <c r="E40">
        <v>5</v>
      </c>
      <c r="F40">
        <v>1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 s="24">
        <f>SUM(C40:M40)</f>
        <v>6</v>
      </c>
      <c r="O40" s="73">
        <v>55.3</v>
      </c>
      <c r="P40" s="141">
        <f t="shared" si="1"/>
        <v>0.108499095840868</v>
      </c>
      <c r="Q40" s="138">
        <v>4</v>
      </c>
      <c r="R40" s="219">
        <f t="shared" si="2"/>
        <v>7.2332730560578665E-2</v>
      </c>
    </row>
    <row r="41" spans="1:20" x14ac:dyDescent="0.35">
      <c r="A41" s="24"/>
      <c r="B41" s="202" t="s">
        <v>42</v>
      </c>
      <c r="C41">
        <v>0</v>
      </c>
      <c r="D41">
        <v>0</v>
      </c>
      <c r="E41">
        <v>1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 s="24">
        <f t="shared" ref="N41:N47" si="15">SUM(C41:M41)</f>
        <v>1</v>
      </c>
      <c r="O41" s="73">
        <v>20.82</v>
      </c>
      <c r="P41" s="141">
        <f t="shared" si="1"/>
        <v>4.8030739673390971E-2</v>
      </c>
      <c r="Q41" s="138">
        <v>1</v>
      </c>
      <c r="R41" s="219">
        <f t="shared" si="2"/>
        <v>4.8030739673390971E-2</v>
      </c>
    </row>
    <row r="42" spans="1:20" x14ac:dyDescent="0.35">
      <c r="A42" s="24"/>
      <c r="B42" s="202" t="s">
        <v>43</v>
      </c>
      <c r="C42">
        <v>0</v>
      </c>
      <c r="D42">
        <v>0</v>
      </c>
      <c r="E42">
        <v>9</v>
      </c>
      <c r="F42">
        <v>0</v>
      </c>
      <c r="G42">
        <v>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 s="24">
        <f t="shared" si="15"/>
        <v>10</v>
      </c>
      <c r="O42" s="73">
        <v>39.5</v>
      </c>
      <c r="P42" s="141">
        <f t="shared" si="1"/>
        <v>0.25316455696202533</v>
      </c>
      <c r="Q42" s="138">
        <v>10</v>
      </c>
      <c r="R42" s="219">
        <f t="shared" si="2"/>
        <v>0.25316455696202533</v>
      </c>
    </row>
    <row r="43" spans="1:20" x14ac:dyDescent="0.35">
      <c r="A43" s="24"/>
      <c r="B43" s="202" t="s">
        <v>44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 s="24">
        <f t="shared" si="15"/>
        <v>0</v>
      </c>
      <c r="O43" s="73">
        <v>24.799999999999997</v>
      </c>
      <c r="P43" s="141">
        <f t="shared" si="1"/>
        <v>0</v>
      </c>
      <c r="Q43" s="138">
        <v>0</v>
      </c>
      <c r="R43" s="219">
        <f t="shared" si="2"/>
        <v>0</v>
      </c>
    </row>
    <row r="44" spans="1:20" x14ac:dyDescent="0.35">
      <c r="A44" s="24"/>
      <c r="B44" s="202" t="s">
        <v>45</v>
      </c>
      <c r="C44">
        <v>1</v>
      </c>
      <c r="D44">
        <v>0</v>
      </c>
      <c r="E44">
        <v>1</v>
      </c>
      <c r="F44">
        <v>1</v>
      </c>
      <c r="G44">
        <v>2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 s="24">
        <f t="shared" si="15"/>
        <v>5</v>
      </c>
      <c r="O44" s="73">
        <v>46.7</v>
      </c>
      <c r="P44" s="141">
        <f t="shared" si="1"/>
        <v>0.10706638115631691</v>
      </c>
      <c r="Q44" s="138">
        <v>5</v>
      </c>
      <c r="R44" s="219">
        <f t="shared" si="2"/>
        <v>0.10706638115631691</v>
      </c>
    </row>
    <row r="45" spans="1:20" x14ac:dyDescent="0.35">
      <c r="A45" s="24"/>
      <c r="B45" s="202" t="s">
        <v>46</v>
      </c>
      <c r="C45">
        <v>0</v>
      </c>
      <c r="D45">
        <v>0</v>
      </c>
      <c r="E45">
        <v>1</v>
      </c>
      <c r="F45">
        <v>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 s="24">
        <f t="shared" si="15"/>
        <v>2</v>
      </c>
      <c r="O45" s="73">
        <v>28.360000000000003</v>
      </c>
      <c r="P45" s="141">
        <f t="shared" si="1"/>
        <v>7.0521861777150904E-2</v>
      </c>
      <c r="Q45" s="138">
        <v>2</v>
      </c>
      <c r="R45" s="219">
        <f t="shared" si="2"/>
        <v>7.0521861777150904E-2</v>
      </c>
    </row>
    <row r="46" spans="1:20" x14ac:dyDescent="0.35">
      <c r="A46" s="24"/>
      <c r="B46" s="202" t="s">
        <v>47</v>
      </c>
      <c r="C46">
        <v>0</v>
      </c>
      <c r="D46">
        <v>0</v>
      </c>
      <c r="E46">
        <v>5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 s="24">
        <f t="shared" si="15"/>
        <v>5</v>
      </c>
      <c r="O46" s="73">
        <v>59.269999999999996</v>
      </c>
      <c r="P46" s="141">
        <f t="shared" si="1"/>
        <v>8.4359709802598284E-2</v>
      </c>
      <c r="Q46" s="138">
        <v>5</v>
      </c>
      <c r="R46" s="219">
        <f t="shared" si="2"/>
        <v>8.4359709802598284E-2</v>
      </c>
    </row>
    <row r="47" spans="1:20" x14ac:dyDescent="0.35">
      <c r="A47" s="24"/>
      <c r="B47" s="202" t="s">
        <v>48</v>
      </c>
      <c r="C47">
        <v>0</v>
      </c>
      <c r="D47">
        <v>0</v>
      </c>
      <c r="E47">
        <v>1.1000000000000001</v>
      </c>
      <c r="F47">
        <v>5</v>
      </c>
      <c r="G47">
        <v>1</v>
      </c>
      <c r="H47">
        <v>1</v>
      </c>
      <c r="I47">
        <v>0</v>
      </c>
      <c r="J47">
        <v>0</v>
      </c>
      <c r="K47">
        <v>0</v>
      </c>
      <c r="L47">
        <v>0</v>
      </c>
      <c r="M47">
        <v>0</v>
      </c>
      <c r="N47" s="24">
        <f t="shared" si="15"/>
        <v>8.1</v>
      </c>
      <c r="O47" s="73">
        <v>34</v>
      </c>
      <c r="P47" s="141">
        <f t="shared" si="1"/>
        <v>0.23823529411764705</v>
      </c>
      <c r="Q47" s="138">
        <v>5.0999999999999996</v>
      </c>
      <c r="R47" s="219">
        <f t="shared" si="2"/>
        <v>0.15</v>
      </c>
    </row>
    <row r="48" spans="1:20" x14ac:dyDescent="0.35">
      <c r="A48" s="24"/>
      <c r="B48" s="204" t="s">
        <v>49</v>
      </c>
      <c r="C48" s="256">
        <f>SUM(C40:C47)</f>
        <v>1</v>
      </c>
      <c r="D48" s="256">
        <f t="shared" ref="D48:M48" si="16">SUM(D40:D47)</f>
        <v>0</v>
      </c>
      <c r="E48" s="256">
        <f t="shared" si="16"/>
        <v>23.1</v>
      </c>
      <c r="F48" s="256">
        <f t="shared" si="16"/>
        <v>8</v>
      </c>
      <c r="G48" s="256">
        <f t="shared" si="16"/>
        <v>4</v>
      </c>
      <c r="H48" s="256">
        <f t="shared" si="16"/>
        <v>1</v>
      </c>
      <c r="I48" s="256">
        <f t="shared" si="16"/>
        <v>0</v>
      </c>
      <c r="J48" s="256">
        <f t="shared" si="16"/>
        <v>0</v>
      </c>
      <c r="K48" s="256">
        <f t="shared" si="16"/>
        <v>0</v>
      </c>
      <c r="L48" s="256">
        <f t="shared" si="16"/>
        <v>0</v>
      </c>
      <c r="M48" s="258">
        <f t="shared" si="16"/>
        <v>0</v>
      </c>
      <c r="N48" s="28">
        <f>SUM(N40:N47)</f>
        <v>37.1</v>
      </c>
      <c r="O48" s="227">
        <v>308.75</v>
      </c>
      <c r="P48" s="234">
        <f t="shared" si="1"/>
        <v>0.12016194331983807</v>
      </c>
      <c r="Q48" s="217">
        <f>SUM(Q40:Q47)</f>
        <v>32.1</v>
      </c>
      <c r="R48" s="222">
        <f t="shared" si="2"/>
        <v>0.1039676113360324</v>
      </c>
    </row>
    <row r="49" spans="1:21" x14ac:dyDescent="0.35">
      <c r="A49" s="24"/>
      <c r="B49" s="202" t="s">
        <v>50</v>
      </c>
      <c r="C49">
        <v>0</v>
      </c>
      <c r="D49">
        <v>0</v>
      </c>
      <c r="E49">
        <v>4</v>
      </c>
      <c r="F49">
        <v>5</v>
      </c>
      <c r="G49">
        <v>0.6</v>
      </c>
      <c r="H49">
        <v>0.8</v>
      </c>
      <c r="I49">
        <v>0</v>
      </c>
      <c r="J49">
        <v>0</v>
      </c>
      <c r="K49">
        <v>0</v>
      </c>
      <c r="L49">
        <v>0</v>
      </c>
      <c r="M49">
        <v>0</v>
      </c>
      <c r="N49" s="24">
        <f>SUM(C49:M49)</f>
        <v>10.4</v>
      </c>
      <c r="O49" s="73">
        <v>110.98</v>
      </c>
      <c r="P49" s="141">
        <f t="shared" si="1"/>
        <v>9.3710578482609483E-2</v>
      </c>
      <c r="Q49" s="138">
        <v>5.6</v>
      </c>
      <c r="R49" s="219">
        <f t="shared" si="2"/>
        <v>5.0459542259866638E-2</v>
      </c>
    </row>
    <row r="50" spans="1:21" x14ac:dyDescent="0.35">
      <c r="A50" s="24"/>
      <c r="B50" s="202" t="s">
        <v>51</v>
      </c>
      <c r="C50">
        <v>0</v>
      </c>
      <c r="D50">
        <v>0</v>
      </c>
      <c r="E50">
        <v>4</v>
      </c>
      <c r="F50">
        <v>2</v>
      </c>
      <c r="G50">
        <v>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 s="24">
        <f>SUM(C50:M50)</f>
        <v>7</v>
      </c>
      <c r="O50" s="73">
        <v>86.79</v>
      </c>
      <c r="P50" s="141">
        <f t="shared" si="1"/>
        <v>8.0654453278027421E-2</v>
      </c>
      <c r="Q50" s="138">
        <v>3</v>
      </c>
      <c r="R50" s="219">
        <f t="shared" si="2"/>
        <v>3.4566194262011747E-2</v>
      </c>
    </row>
    <row r="51" spans="1:21" x14ac:dyDescent="0.35">
      <c r="A51" s="24"/>
      <c r="B51" s="204" t="s">
        <v>52</v>
      </c>
      <c r="C51" s="256">
        <f>SUM(C49:C50)</f>
        <v>0</v>
      </c>
      <c r="D51" s="256">
        <f t="shared" ref="D51:M51" si="17">SUM(D49:D50)</f>
        <v>0</v>
      </c>
      <c r="E51" s="256">
        <f t="shared" si="17"/>
        <v>8</v>
      </c>
      <c r="F51" s="256">
        <f t="shared" si="17"/>
        <v>7</v>
      </c>
      <c r="G51" s="256">
        <f t="shared" si="17"/>
        <v>1.6</v>
      </c>
      <c r="H51" s="256">
        <f t="shared" si="17"/>
        <v>0.8</v>
      </c>
      <c r="I51" s="256">
        <f t="shared" si="17"/>
        <v>0</v>
      </c>
      <c r="J51" s="256">
        <f t="shared" si="17"/>
        <v>0</v>
      </c>
      <c r="K51" s="256">
        <f t="shared" si="17"/>
        <v>0</v>
      </c>
      <c r="L51" s="256">
        <f t="shared" si="17"/>
        <v>0</v>
      </c>
      <c r="M51" s="258">
        <f t="shared" si="17"/>
        <v>0</v>
      </c>
      <c r="N51" s="28">
        <f>SUM(N49:N50)</f>
        <v>17.399999999999999</v>
      </c>
      <c r="O51" s="227">
        <v>197.77</v>
      </c>
      <c r="P51" s="234">
        <f t="shared" si="1"/>
        <v>8.7980988016382655E-2</v>
      </c>
      <c r="Q51" s="217">
        <f>SUM(Q49:Q50)</f>
        <v>8.6</v>
      </c>
      <c r="R51" s="222">
        <f t="shared" si="2"/>
        <v>4.3484856146028213E-2</v>
      </c>
    </row>
    <row r="52" spans="1:21" x14ac:dyDescent="0.35">
      <c r="A52" s="24"/>
      <c r="B52" s="202" t="s">
        <v>53</v>
      </c>
      <c r="C52">
        <v>0</v>
      </c>
      <c r="D52">
        <v>0</v>
      </c>
      <c r="E52">
        <v>3</v>
      </c>
      <c r="F52">
        <v>1.7</v>
      </c>
      <c r="G52">
        <v>0</v>
      </c>
      <c r="H52">
        <v>0.76</v>
      </c>
      <c r="I52">
        <v>0</v>
      </c>
      <c r="J52">
        <v>0</v>
      </c>
      <c r="K52">
        <v>0</v>
      </c>
      <c r="L52">
        <v>0</v>
      </c>
      <c r="M52">
        <v>0</v>
      </c>
      <c r="N52" s="24">
        <f>SUM(C52:M52)</f>
        <v>5.46</v>
      </c>
      <c r="O52" s="73">
        <v>92.88000000000001</v>
      </c>
      <c r="P52" s="141">
        <f t="shared" si="1"/>
        <v>5.8785529715762265E-2</v>
      </c>
      <c r="Q52" s="138">
        <v>5.46</v>
      </c>
      <c r="R52" s="219">
        <f t="shared" si="2"/>
        <v>5.8785529715762265E-2</v>
      </c>
    </row>
    <row r="53" spans="1:21" x14ac:dyDescent="0.35">
      <c r="A53" s="24"/>
      <c r="B53" s="202" t="s">
        <v>54</v>
      </c>
      <c r="C53">
        <v>0</v>
      </c>
      <c r="D53">
        <v>0</v>
      </c>
      <c r="E53">
        <v>3</v>
      </c>
      <c r="F53">
        <v>1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 s="24">
        <f t="shared" ref="N53:N56" si="18">SUM(C53:M53)</f>
        <v>4</v>
      </c>
      <c r="O53" s="73">
        <v>49.8</v>
      </c>
      <c r="P53" s="141">
        <f t="shared" si="1"/>
        <v>8.0321285140562249E-2</v>
      </c>
      <c r="Q53" s="138">
        <v>5</v>
      </c>
      <c r="R53" s="219">
        <f t="shared" si="2"/>
        <v>0.10040160642570281</v>
      </c>
    </row>
    <row r="54" spans="1:21" x14ac:dyDescent="0.35">
      <c r="A54" s="24"/>
      <c r="B54" s="202" t="s">
        <v>55</v>
      </c>
      <c r="C54">
        <v>0</v>
      </c>
      <c r="D54">
        <v>0</v>
      </c>
      <c r="E54">
        <v>1</v>
      </c>
      <c r="F54">
        <v>2.6</v>
      </c>
      <c r="G54">
        <v>1</v>
      </c>
      <c r="H54">
        <v>3.2</v>
      </c>
      <c r="I54">
        <v>0</v>
      </c>
      <c r="J54">
        <v>0</v>
      </c>
      <c r="K54">
        <v>0</v>
      </c>
      <c r="L54">
        <v>0</v>
      </c>
      <c r="M54">
        <v>0</v>
      </c>
      <c r="N54" s="24">
        <f t="shared" si="18"/>
        <v>7.8</v>
      </c>
      <c r="O54" s="73">
        <v>53.480000000000004</v>
      </c>
      <c r="P54" s="141">
        <f t="shared" si="1"/>
        <v>0.14584891548242332</v>
      </c>
      <c r="Q54" s="138">
        <v>5</v>
      </c>
      <c r="R54" s="219">
        <f t="shared" si="2"/>
        <v>9.3492894540014956E-2</v>
      </c>
    </row>
    <row r="55" spans="1:21" x14ac:dyDescent="0.35">
      <c r="A55" s="24"/>
      <c r="B55" s="202" t="s">
        <v>56</v>
      </c>
      <c r="C55">
        <v>0</v>
      </c>
      <c r="D55">
        <v>0</v>
      </c>
      <c r="E55">
        <v>10.199999999999999</v>
      </c>
      <c r="F55">
        <v>5.4</v>
      </c>
      <c r="G55">
        <v>0</v>
      </c>
      <c r="H55">
        <v>0.8</v>
      </c>
      <c r="I55">
        <v>0</v>
      </c>
      <c r="J55">
        <v>0</v>
      </c>
      <c r="K55">
        <v>0</v>
      </c>
      <c r="L55">
        <v>0</v>
      </c>
      <c r="M55">
        <v>0</v>
      </c>
      <c r="N55" s="24">
        <f t="shared" si="18"/>
        <v>16.399999999999999</v>
      </c>
      <c r="O55" s="73">
        <v>87.5</v>
      </c>
      <c r="P55" s="141">
        <f t="shared" si="1"/>
        <v>0.18742857142857142</v>
      </c>
      <c r="Q55" s="138">
        <v>14.8</v>
      </c>
      <c r="R55" s="219">
        <f t="shared" si="2"/>
        <v>0.16914285714285715</v>
      </c>
    </row>
    <row r="56" spans="1:21" x14ac:dyDescent="0.35">
      <c r="A56" s="24"/>
      <c r="B56" s="202" t="s">
        <v>57</v>
      </c>
      <c r="C56">
        <v>2</v>
      </c>
      <c r="D56">
        <v>0</v>
      </c>
      <c r="E56">
        <v>6</v>
      </c>
      <c r="F56">
        <v>3</v>
      </c>
      <c r="G56">
        <v>1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 s="24">
        <f t="shared" si="18"/>
        <v>12</v>
      </c>
      <c r="O56" s="73">
        <v>55.58</v>
      </c>
      <c r="P56" s="141">
        <f t="shared" si="1"/>
        <v>0.21590500179920835</v>
      </c>
      <c r="Q56" s="138">
        <v>6</v>
      </c>
      <c r="R56" s="219">
        <f t="shared" si="2"/>
        <v>0.10795250089960418</v>
      </c>
    </row>
    <row r="57" spans="1:21" x14ac:dyDescent="0.35">
      <c r="A57" s="24"/>
      <c r="B57" s="204" t="s">
        <v>58</v>
      </c>
      <c r="C57" s="256">
        <f>SUM(C52:C56)</f>
        <v>2</v>
      </c>
      <c r="D57" s="246">
        <f t="shared" ref="D57:M57" si="19">SUM(D52:D56)</f>
        <v>0</v>
      </c>
      <c r="E57" s="256">
        <f t="shared" si="19"/>
        <v>23.2</v>
      </c>
      <c r="F57" s="256">
        <f t="shared" si="19"/>
        <v>13.700000000000001</v>
      </c>
      <c r="G57" s="256">
        <f t="shared" si="19"/>
        <v>2</v>
      </c>
      <c r="H57" s="256">
        <f t="shared" si="19"/>
        <v>4.76</v>
      </c>
      <c r="I57" s="256">
        <f t="shared" si="19"/>
        <v>0</v>
      </c>
      <c r="J57" s="256">
        <f t="shared" si="19"/>
        <v>0</v>
      </c>
      <c r="K57" s="256">
        <f t="shared" si="19"/>
        <v>0</v>
      </c>
      <c r="L57" s="256">
        <f t="shared" si="19"/>
        <v>0</v>
      </c>
      <c r="M57" s="258">
        <f t="shared" si="19"/>
        <v>0</v>
      </c>
      <c r="N57" s="28">
        <f>SUM(N52:N56)</f>
        <v>45.66</v>
      </c>
      <c r="O57" s="227">
        <v>339.24</v>
      </c>
      <c r="P57" s="234">
        <f t="shared" si="1"/>
        <v>0.13459497700742837</v>
      </c>
      <c r="Q57" s="217">
        <f>SUM(Q52:Q56)</f>
        <v>36.260000000000005</v>
      </c>
      <c r="R57" s="222">
        <f t="shared" si="2"/>
        <v>0.10688598042683647</v>
      </c>
    </row>
    <row r="58" spans="1:21" x14ac:dyDescent="0.35">
      <c r="A58" s="24"/>
      <c r="B58" s="202" t="s">
        <v>59</v>
      </c>
      <c r="C58">
        <v>0.35</v>
      </c>
      <c r="D58">
        <v>0</v>
      </c>
      <c r="E58">
        <v>2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 s="24">
        <f>SUM(C58:M58)</f>
        <v>2.35</v>
      </c>
      <c r="O58" s="73">
        <v>40.75</v>
      </c>
      <c r="P58" s="141">
        <f t="shared" si="1"/>
        <v>5.7668711656441718E-2</v>
      </c>
      <c r="Q58" s="138">
        <v>2.35</v>
      </c>
      <c r="R58" s="219">
        <f t="shared" si="2"/>
        <v>5.7668711656441718E-2</v>
      </c>
    </row>
    <row r="59" spans="1:21" x14ac:dyDescent="0.35">
      <c r="A59" s="24"/>
      <c r="B59" s="202" t="s">
        <v>60</v>
      </c>
      <c r="C59">
        <v>0</v>
      </c>
      <c r="D59">
        <v>0</v>
      </c>
      <c r="E59">
        <v>4.6500000000000004</v>
      </c>
      <c r="F59">
        <v>1.62</v>
      </c>
      <c r="G59">
        <v>1.75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 s="24">
        <f t="shared" ref="N59:N62" si="20">SUM(C59:M59)</f>
        <v>8.02</v>
      </c>
      <c r="O59" s="73">
        <v>78.47</v>
      </c>
      <c r="P59" s="141">
        <f t="shared" si="1"/>
        <v>0.10220466420288007</v>
      </c>
      <c r="Q59" s="138">
        <v>7.91</v>
      </c>
      <c r="R59" s="219">
        <f t="shared" si="2"/>
        <v>0.10080285459411241</v>
      </c>
    </row>
    <row r="60" spans="1:21" s="4" customFormat="1" x14ac:dyDescent="0.35">
      <c r="A60" s="24"/>
      <c r="B60" s="266" t="s">
        <v>61</v>
      </c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99">
        <f t="shared" si="20"/>
        <v>0</v>
      </c>
      <c r="O60" s="163">
        <v>0</v>
      </c>
      <c r="P60" s="253"/>
      <c r="Q60">
        <v>3.27</v>
      </c>
      <c r="R60" s="254"/>
    </row>
    <row r="61" spans="1:21" x14ac:dyDescent="0.35">
      <c r="A61" s="24"/>
      <c r="B61" s="202" t="s">
        <v>62</v>
      </c>
      <c r="C61">
        <v>0</v>
      </c>
      <c r="D61">
        <v>0</v>
      </c>
      <c r="E61">
        <v>0.25</v>
      </c>
      <c r="F61">
        <v>3.13</v>
      </c>
      <c r="G61">
        <v>0</v>
      </c>
      <c r="H61">
        <v>0.2</v>
      </c>
      <c r="I61">
        <v>0</v>
      </c>
      <c r="J61">
        <v>0</v>
      </c>
      <c r="K61">
        <v>0</v>
      </c>
      <c r="L61">
        <v>0</v>
      </c>
      <c r="M61">
        <v>0</v>
      </c>
      <c r="N61" s="24">
        <f t="shared" si="20"/>
        <v>3.58</v>
      </c>
      <c r="O61" s="73">
        <v>46.35</v>
      </c>
      <c r="P61" s="141">
        <f t="shared" si="1"/>
        <v>7.7238403451995688E-2</v>
      </c>
      <c r="Q61" s="138">
        <v>3.58</v>
      </c>
      <c r="R61" s="219">
        <f t="shared" si="2"/>
        <v>7.7238403451995688E-2</v>
      </c>
    </row>
    <row r="62" spans="1:21" x14ac:dyDescent="0.35">
      <c r="A62" s="24"/>
      <c r="B62" s="267" t="s">
        <v>63</v>
      </c>
      <c r="C62">
        <v>0</v>
      </c>
      <c r="D62">
        <v>0</v>
      </c>
      <c r="E62">
        <v>3</v>
      </c>
      <c r="F62">
        <v>0.54</v>
      </c>
      <c r="G62" s="18">
        <v>-0.14000000000000001</v>
      </c>
      <c r="H62" s="18">
        <v>-0.77</v>
      </c>
      <c r="I62">
        <v>0</v>
      </c>
      <c r="J62">
        <v>0</v>
      </c>
      <c r="K62">
        <v>0</v>
      </c>
      <c r="L62">
        <v>0</v>
      </c>
      <c r="M62">
        <v>0</v>
      </c>
      <c r="N62" s="24">
        <f t="shared" si="20"/>
        <v>2.63</v>
      </c>
      <c r="O62" s="73">
        <v>31.19</v>
      </c>
      <c r="P62" s="141">
        <f t="shared" si="1"/>
        <v>8.4321898044244947E-2</v>
      </c>
      <c r="Q62" s="138">
        <v>6.37</v>
      </c>
      <c r="R62" s="219">
        <f t="shared" si="2"/>
        <v>0.20423212568130811</v>
      </c>
    </row>
    <row r="63" spans="1:21" x14ac:dyDescent="0.35">
      <c r="A63" s="121"/>
      <c r="B63" s="204" t="s">
        <v>64</v>
      </c>
      <c r="C63" s="257">
        <f>SUM(C58:C62)</f>
        <v>0.35</v>
      </c>
      <c r="D63" s="257">
        <f t="shared" ref="D63:M63" si="21">SUM(D58:D62)</f>
        <v>0</v>
      </c>
      <c r="E63" s="257">
        <f t="shared" si="21"/>
        <v>9.9</v>
      </c>
      <c r="F63" s="257">
        <f t="shared" si="21"/>
        <v>5.29</v>
      </c>
      <c r="G63" s="257">
        <f t="shared" si="21"/>
        <v>1.6099999999999999</v>
      </c>
      <c r="H63" s="257">
        <f t="shared" si="21"/>
        <v>-0.57000000000000006</v>
      </c>
      <c r="I63" s="257">
        <f t="shared" si="21"/>
        <v>0</v>
      </c>
      <c r="J63" s="257">
        <f t="shared" si="21"/>
        <v>0</v>
      </c>
      <c r="K63" s="257">
        <f t="shared" si="21"/>
        <v>0</v>
      </c>
      <c r="L63" s="257">
        <f t="shared" si="21"/>
        <v>0</v>
      </c>
      <c r="M63" s="259">
        <f t="shared" si="21"/>
        <v>0</v>
      </c>
      <c r="N63" s="28">
        <f>SUM(N58:N62)</f>
        <v>16.579999999999998</v>
      </c>
      <c r="O63" s="227">
        <v>196.76</v>
      </c>
      <c r="P63" s="234">
        <f t="shared" si="1"/>
        <v>8.4265094531408818E-2</v>
      </c>
      <c r="Q63" s="217">
        <f>SUM(Q58:Q62)</f>
        <v>23.48</v>
      </c>
      <c r="R63" s="329">
        <f t="shared" si="2"/>
        <v>0.1193331978044318</v>
      </c>
      <c r="S63" s="324" t="s">
        <v>156</v>
      </c>
      <c r="T63" s="4" t="s">
        <v>144</v>
      </c>
    </row>
    <row r="64" spans="1:21" s="9" customFormat="1" x14ac:dyDescent="0.35">
      <c r="A64" s="28" t="s">
        <v>104</v>
      </c>
      <c r="B64" s="268"/>
      <c r="C64" s="256">
        <f>SUM(C6:C10,C12:C16,C18:C20,C22:C24,C26:C27,C29:C31,C33:C34,C36:C38,C40:C47,C49:C50,C52:C56,C58:C59,C61:C62)</f>
        <v>14.239999999999998</v>
      </c>
      <c r="D64" s="256">
        <f t="shared" ref="D64:N64" si="22">SUM(D6:D10,D12:D16,D18:D20,D22:D24,D26:D27,D29:D31,D33:D34,D36:D38,D40:D47,D49:D50,D52:D56,D58:D59,D61:D62)</f>
        <v>1.87</v>
      </c>
      <c r="E64" s="256">
        <f t="shared" si="22"/>
        <v>133.78</v>
      </c>
      <c r="F64" s="256">
        <f t="shared" si="22"/>
        <v>81.100000000000009</v>
      </c>
      <c r="G64" s="256">
        <f t="shared" si="22"/>
        <v>25.82</v>
      </c>
      <c r="H64" s="256">
        <f t="shared" si="22"/>
        <v>15.41</v>
      </c>
      <c r="I64" s="256">
        <f t="shared" si="22"/>
        <v>2.1</v>
      </c>
      <c r="J64" s="256">
        <f t="shared" si="22"/>
        <v>0.1</v>
      </c>
      <c r="K64" s="256">
        <f t="shared" si="22"/>
        <v>0</v>
      </c>
      <c r="L64" s="256">
        <f t="shared" si="22"/>
        <v>0</v>
      </c>
      <c r="M64" s="258">
        <f t="shared" si="22"/>
        <v>0</v>
      </c>
      <c r="N64" s="28">
        <f t="shared" si="22"/>
        <v>274.42</v>
      </c>
      <c r="O64" s="225">
        <v>3086.1499999999996</v>
      </c>
      <c r="P64" s="234">
        <f t="shared" si="1"/>
        <v>8.8919851595029423E-2</v>
      </c>
      <c r="Q64" s="214">
        <f>SUM(Q6:Q10,Q12:Q16,Q18:Q20,Q22:Q24,Q26:Q31,Q33:Q34,Q36:Q38,Q40:Q47,Q49:Q50,Q52:Q56,Q58:Q62)</f>
        <v>186.89000000000004</v>
      </c>
      <c r="R64" s="222">
        <f t="shared" si="2"/>
        <v>6.0557652738849395E-2</v>
      </c>
      <c r="T64" s="56"/>
      <c r="U64" s="56"/>
    </row>
    <row r="65" spans="1:21" x14ac:dyDescent="0.35">
      <c r="A65" s="18" t="s">
        <v>105</v>
      </c>
      <c r="B65" s="202" t="s">
        <v>67</v>
      </c>
      <c r="C65">
        <v>0</v>
      </c>
      <c r="D65">
        <v>0</v>
      </c>
      <c r="E65">
        <v>1.91</v>
      </c>
      <c r="F65">
        <v>4.01</v>
      </c>
      <c r="G65">
        <v>0</v>
      </c>
      <c r="H65" s="33">
        <v>1.9E-2</v>
      </c>
      <c r="I65">
        <v>1</v>
      </c>
      <c r="J65">
        <v>0</v>
      </c>
      <c r="K65">
        <v>0</v>
      </c>
      <c r="L65">
        <v>0</v>
      </c>
      <c r="M65">
        <v>0</v>
      </c>
      <c r="N65" s="255">
        <f>SUM(C65:M65)</f>
        <v>6.9390000000000001</v>
      </c>
      <c r="O65" s="73">
        <v>103.37</v>
      </c>
      <c r="P65" s="141">
        <f t="shared" si="1"/>
        <v>6.7127793363645161E-2</v>
      </c>
      <c r="Q65" s="18">
        <v>1</v>
      </c>
      <c r="R65" s="219">
        <f t="shared" si="2"/>
        <v>9.6739866498984223E-3</v>
      </c>
      <c r="T65" s="57"/>
      <c r="U65" s="57"/>
    </row>
    <row r="66" spans="1:21" x14ac:dyDescent="0.35">
      <c r="A66" s="18"/>
      <c r="B66" s="267" t="s">
        <v>68</v>
      </c>
      <c r="C66" s="165">
        <v>0</v>
      </c>
      <c r="D66" s="165">
        <v>0</v>
      </c>
      <c r="E66" s="165">
        <v>0</v>
      </c>
      <c r="F66" s="165">
        <v>1</v>
      </c>
      <c r="G66" s="165">
        <v>0</v>
      </c>
      <c r="H66" s="263">
        <v>0</v>
      </c>
      <c r="I66" s="165">
        <v>0</v>
      </c>
      <c r="J66" s="165">
        <v>0</v>
      </c>
      <c r="K66" s="165">
        <v>0</v>
      </c>
      <c r="L66" s="165">
        <v>0</v>
      </c>
      <c r="M66" s="167">
        <v>0</v>
      </c>
      <c r="N66" s="24">
        <f>SUM(C66:M66)</f>
        <v>1</v>
      </c>
      <c r="O66" s="73">
        <v>33.6</v>
      </c>
      <c r="P66" s="141">
        <f t="shared" si="1"/>
        <v>2.976190476190476E-2</v>
      </c>
      <c r="Q66" s="18">
        <v>0</v>
      </c>
      <c r="R66" s="219">
        <f t="shared" si="2"/>
        <v>0</v>
      </c>
      <c r="T66" s="57"/>
      <c r="U66" s="57"/>
    </row>
    <row r="67" spans="1:21" s="9" customFormat="1" x14ac:dyDescent="0.35">
      <c r="A67" s="28" t="s">
        <v>106</v>
      </c>
      <c r="B67" s="268"/>
      <c r="C67" s="256">
        <f>SUM(C65:C66)</f>
        <v>0</v>
      </c>
      <c r="D67" s="256">
        <f t="shared" ref="D67:M67" si="23">SUM(D65:D66)</f>
        <v>0</v>
      </c>
      <c r="E67" s="256">
        <f t="shared" si="23"/>
        <v>1.91</v>
      </c>
      <c r="F67" s="256">
        <f t="shared" si="23"/>
        <v>5.01</v>
      </c>
      <c r="G67" s="256">
        <f t="shared" si="23"/>
        <v>0</v>
      </c>
      <c r="H67" s="261">
        <f t="shared" si="23"/>
        <v>1.9E-2</v>
      </c>
      <c r="I67" s="256">
        <f t="shared" si="23"/>
        <v>1</v>
      </c>
      <c r="J67" s="256">
        <f t="shared" si="23"/>
        <v>0</v>
      </c>
      <c r="K67" s="256">
        <f t="shared" si="23"/>
        <v>0</v>
      </c>
      <c r="L67" s="256">
        <f t="shared" si="23"/>
        <v>0</v>
      </c>
      <c r="M67" s="258">
        <f t="shared" si="23"/>
        <v>0</v>
      </c>
      <c r="N67" s="55">
        <f>SUM(N65:N66)</f>
        <v>7.9390000000000001</v>
      </c>
      <c r="O67" s="225">
        <v>136.97</v>
      </c>
      <c r="P67" s="234">
        <f t="shared" si="1"/>
        <v>5.7961597430094179E-2</v>
      </c>
      <c r="Q67" s="216">
        <f>SUM(Q65:Q66)</f>
        <v>1</v>
      </c>
      <c r="R67" s="222">
        <f t="shared" si="2"/>
        <v>7.3008688033876033E-3</v>
      </c>
      <c r="T67" s="56"/>
      <c r="U67" s="56"/>
    </row>
    <row r="68" spans="1:21" s="9" customFormat="1" x14ac:dyDescent="0.35">
      <c r="B68" s="52" t="s">
        <v>70</v>
      </c>
      <c r="C68" s="157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 s="24">
        <f>SUM(C68:M68)</f>
        <v>0</v>
      </c>
      <c r="O68" s="73">
        <v>28.88</v>
      </c>
      <c r="P68" s="141">
        <f t="shared" si="1"/>
        <v>0</v>
      </c>
      <c r="Q68" s="18">
        <v>0</v>
      </c>
      <c r="R68" s="219">
        <f t="shared" si="2"/>
        <v>0</v>
      </c>
      <c r="T68" s="59"/>
      <c r="U68" s="59"/>
    </row>
    <row r="69" spans="1:21" x14ac:dyDescent="0.35">
      <c r="A69" s="18"/>
      <c r="B69" s="202" t="s">
        <v>71</v>
      </c>
      <c r="C69">
        <v>0</v>
      </c>
      <c r="D69">
        <v>0</v>
      </c>
      <c r="E69">
        <v>5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 s="24">
        <f t="shared" ref="N69:N72" si="24">SUM(C69:M69)</f>
        <v>5</v>
      </c>
      <c r="O69" s="73">
        <v>140.94</v>
      </c>
      <c r="P69" s="141">
        <f t="shared" si="1"/>
        <v>3.547608911593586E-2</v>
      </c>
      <c r="Q69" s="138">
        <v>4</v>
      </c>
      <c r="R69" s="219">
        <f t="shared" si="2"/>
        <v>2.8380871292748688E-2</v>
      </c>
      <c r="T69" s="60"/>
      <c r="U69" s="60"/>
    </row>
    <row r="70" spans="1:21" x14ac:dyDescent="0.35">
      <c r="A70" s="18"/>
      <c r="B70" s="202" t="s">
        <v>72</v>
      </c>
      <c r="C70">
        <v>0</v>
      </c>
      <c r="D70">
        <v>0</v>
      </c>
      <c r="E70">
        <v>0</v>
      </c>
      <c r="F70">
        <v>1.42</v>
      </c>
      <c r="G70">
        <v>0.2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 s="24">
        <f t="shared" si="24"/>
        <v>1.6199999999999999</v>
      </c>
      <c r="O70" s="73">
        <v>23.72</v>
      </c>
      <c r="P70" s="141">
        <f t="shared" si="1"/>
        <v>6.8296795952782458E-2</v>
      </c>
      <c r="Q70" s="138">
        <v>1.62</v>
      </c>
      <c r="R70" s="219">
        <f t="shared" si="2"/>
        <v>6.8296795952782471E-2</v>
      </c>
      <c r="T70" s="60"/>
      <c r="U70" s="60"/>
    </row>
    <row r="71" spans="1:21" x14ac:dyDescent="0.35">
      <c r="A71" s="18"/>
      <c r="B71" s="202" t="s">
        <v>73</v>
      </c>
      <c r="C71">
        <v>0</v>
      </c>
      <c r="D71">
        <v>0</v>
      </c>
      <c r="E71">
        <v>2.8</v>
      </c>
      <c r="F71">
        <v>3</v>
      </c>
      <c r="G71">
        <v>2.4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 s="24">
        <f t="shared" si="24"/>
        <v>8.1999999999999993</v>
      </c>
      <c r="O71" s="73">
        <v>75</v>
      </c>
      <c r="P71" s="141">
        <f t="shared" ref="P71:P81" si="25">(N71/O71)*1</f>
        <v>0.10933333333333332</v>
      </c>
      <c r="Q71" s="138">
        <v>0</v>
      </c>
      <c r="R71" s="219">
        <f t="shared" ref="R71:R81" si="26">(Q71/O71)*1</f>
        <v>0</v>
      </c>
      <c r="T71" s="60"/>
      <c r="U71" s="60"/>
    </row>
    <row r="72" spans="1:21" x14ac:dyDescent="0.35">
      <c r="A72" s="18"/>
      <c r="B72" s="202" t="s">
        <v>74</v>
      </c>
      <c r="C72">
        <v>0</v>
      </c>
      <c r="D72">
        <v>0</v>
      </c>
      <c r="E72">
        <v>0</v>
      </c>
      <c r="F72">
        <v>2.6</v>
      </c>
      <c r="G72">
        <v>1.7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 s="24">
        <f t="shared" si="24"/>
        <v>4.3</v>
      </c>
      <c r="O72" s="73">
        <v>34.4</v>
      </c>
      <c r="P72" s="141">
        <f t="shared" si="25"/>
        <v>0.125</v>
      </c>
      <c r="Q72" s="138">
        <v>2.2999999999999998</v>
      </c>
      <c r="R72" s="219">
        <f t="shared" si="26"/>
        <v>6.6860465116279064E-2</v>
      </c>
      <c r="T72" s="60"/>
      <c r="U72" s="60"/>
    </row>
    <row r="73" spans="1:21" s="9" customFormat="1" x14ac:dyDescent="0.35">
      <c r="A73" s="28" t="s">
        <v>107</v>
      </c>
      <c r="B73" s="268"/>
      <c r="C73" s="260">
        <f>SUM(C68:C72)</f>
        <v>0</v>
      </c>
      <c r="D73" s="260">
        <f t="shared" ref="D73:M73" si="27">SUM(D68:D72)</f>
        <v>0</v>
      </c>
      <c r="E73" s="260">
        <f t="shared" si="27"/>
        <v>7.8</v>
      </c>
      <c r="F73" s="260">
        <f t="shared" si="27"/>
        <v>7.02</v>
      </c>
      <c r="G73" s="260">
        <f t="shared" si="27"/>
        <v>4.3</v>
      </c>
      <c r="H73" s="260">
        <f t="shared" si="27"/>
        <v>0</v>
      </c>
      <c r="I73" s="260">
        <f t="shared" si="27"/>
        <v>0</v>
      </c>
      <c r="J73" s="260">
        <f t="shared" si="27"/>
        <v>0</v>
      </c>
      <c r="K73" s="260">
        <f t="shared" si="27"/>
        <v>0</v>
      </c>
      <c r="L73" s="260">
        <f t="shared" si="27"/>
        <v>0</v>
      </c>
      <c r="M73" s="264">
        <f t="shared" si="27"/>
        <v>0</v>
      </c>
      <c r="N73" s="61">
        <f>SUM(N68:N72)</f>
        <v>19.12</v>
      </c>
      <c r="O73" s="226">
        <v>302.93999999999994</v>
      </c>
      <c r="P73" s="235">
        <f t="shared" si="25"/>
        <v>6.3114808212847442E-2</v>
      </c>
      <c r="Q73" s="215">
        <f>SUM(Q68:Q72)</f>
        <v>7.92</v>
      </c>
      <c r="R73" s="222">
        <f t="shared" si="26"/>
        <v>2.6143790849673207E-2</v>
      </c>
      <c r="T73" s="56"/>
      <c r="U73" s="56"/>
    </row>
    <row r="74" spans="1:21" x14ac:dyDescent="0.35">
      <c r="A74" s="18" t="s">
        <v>108</v>
      </c>
      <c r="B74" s="202" t="s">
        <v>77</v>
      </c>
      <c r="C74">
        <v>0</v>
      </c>
      <c r="D74">
        <v>0</v>
      </c>
      <c r="E74">
        <v>6.58</v>
      </c>
      <c r="F74">
        <v>0</v>
      </c>
      <c r="G74">
        <v>0.24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 s="24">
        <f>SUM(C74:M74)</f>
        <v>6.82</v>
      </c>
      <c r="O74" s="73">
        <v>44.110000000000007</v>
      </c>
      <c r="P74" s="141">
        <f t="shared" si="25"/>
        <v>0.15461346633416456</v>
      </c>
      <c r="Q74" s="138">
        <v>6.82</v>
      </c>
      <c r="R74" s="219">
        <f t="shared" si="26"/>
        <v>0.15461346633416456</v>
      </c>
      <c r="T74" s="60"/>
      <c r="U74" s="60"/>
    </row>
    <row r="75" spans="1:21" x14ac:dyDescent="0.35">
      <c r="A75" s="18"/>
      <c r="B75" s="202" t="s">
        <v>127</v>
      </c>
      <c r="C75" s="18">
        <v>0</v>
      </c>
      <c r="D75" s="18">
        <v>0</v>
      </c>
      <c r="E75" s="18">
        <v>0.4</v>
      </c>
      <c r="F75" s="18">
        <v>0.8</v>
      </c>
      <c r="G75" s="18">
        <v>0.37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24">
        <f>SUM(C75:M75)</f>
        <v>1.5700000000000003</v>
      </c>
      <c r="O75" s="73">
        <v>51.33</v>
      </c>
      <c r="P75" s="141">
        <f t="shared" si="25"/>
        <v>3.0586401714397044E-2</v>
      </c>
      <c r="Q75" s="138">
        <v>0</v>
      </c>
      <c r="R75" s="219">
        <f t="shared" si="26"/>
        <v>0</v>
      </c>
      <c r="T75" s="60"/>
      <c r="U75" s="60"/>
    </row>
    <row r="76" spans="1:21" x14ac:dyDescent="0.35">
      <c r="A76" s="18"/>
      <c r="B76" s="202" t="s">
        <v>78</v>
      </c>
      <c r="C76">
        <v>0</v>
      </c>
      <c r="D76">
        <v>0</v>
      </c>
      <c r="E76">
        <v>3</v>
      </c>
      <c r="F76">
        <v>1.7</v>
      </c>
      <c r="G76">
        <v>0.75</v>
      </c>
      <c r="H76">
        <v>0</v>
      </c>
      <c r="I76">
        <v>1</v>
      </c>
      <c r="J76">
        <v>0</v>
      </c>
      <c r="K76">
        <v>0</v>
      </c>
      <c r="L76">
        <v>0</v>
      </c>
      <c r="M76">
        <v>0</v>
      </c>
      <c r="N76" s="24">
        <f>SUM(C76:M76)</f>
        <v>6.45</v>
      </c>
      <c r="O76" s="73">
        <v>129.30000000000001</v>
      </c>
      <c r="P76" s="236">
        <f t="shared" si="25"/>
        <v>4.9883990719257539E-2</v>
      </c>
      <c r="Q76" s="138">
        <v>7.45</v>
      </c>
      <c r="R76" s="219">
        <f t="shared" si="26"/>
        <v>5.7617942768754829E-2</v>
      </c>
      <c r="T76" s="60"/>
      <c r="U76" s="60"/>
    </row>
    <row r="77" spans="1:21" s="9" customFormat="1" x14ac:dyDescent="0.35">
      <c r="A77" s="28" t="s">
        <v>109</v>
      </c>
      <c r="B77" s="268"/>
      <c r="C77" s="260">
        <f t="shared" ref="C77:N77" si="28">SUM(C74:C76)</f>
        <v>0</v>
      </c>
      <c r="D77" s="260">
        <f t="shared" si="28"/>
        <v>0</v>
      </c>
      <c r="E77" s="260">
        <f t="shared" si="28"/>
        <v>9.98</v>
      </c>
      <c r="F77" s="260">
        <f t="shared" si="28"/>
        <v>2.5</v>
      </c>
      <c r="G77" s="260">
        <f t="shared" si="28"/>
        <v>1.3599999999999999</v>
      </c>
      <c r="H77" s="260">
        <f t="shared" si="28"/>
        <v>0</v>
      </c>
      <c r="I77" s="260">
        <f t="shared" si="28"/>
        <v>1</v>
      </c>
      <c r="J77" s="260">
        <f t="shared" si="28"/>
        <v>0</v>
      </c>
      <c r="K77" s="260">
        <f t="shared" si="28"/>
        <v>0</v>
      </c>
      <c r="L77" s="260">
        <f t="shared" si="28"/>
        <v>0</v>
      </c>
      <c r="M77" s="264">
        <f t="shared" si="28"/>
        <v>0</v>
      </c>
      <c r="N77" s="62">
        <f t="shared" si="28"/>
        <v>14.84</v>
      </c>
      <c r="O77" s="226">
        <v>224.74</v>
      </c>
      <c r="P77" s="235">
        <f t="shared" si="25"/>
        <v>6.603185903710955E-2</v>
      </c>
      <c r="Q77" s="221">
        <f>SUM(Q74:Q76)</f>
        <v>14.27</v>
      </c>
      <c r="R77" s="222">
        <f t="shared" si="26"/>
        <v>6.3495594909673395E-2</v>
      </c>
      <c r="T77" s="56"/>
      <c r="U77" s="56"/>
    </row>
    <row r="78" spans="1:21" s="9" customFormat="1" x14ac:dyDescent="0.35">
      <c r="A78" s="28" t="s">
        <v>110</v>
      </c>
      <c r="B78" s="268"/>
      <c r="C78" s="261">
        <f>SUM(C6:C10,C12:C16,C18:C20,C22:C24,C26:C27,C29:C31,C33:C34,C36:C38,C40:C47,C49:C50,C52:C56,C58:C59,C61:C62,C65:C66,C68:C72,C74:C76)</f>
        <v>14.239999999999998</v>
      </c>
      <c r="D78" s="261">
        <f t="shared" ref="D78:M78" si="29">SUM(D6:D10,D12:D16,D18:D20,D22:D24,D26:D27,D29:D31,D33:D34,D36:D38,D40:D47,D49:D50,D52:D56,D58:D59,D61:D62,D65:D66,D68:D72,D74:D76)</f>
        <v>1.87</v>
      </c>
      <c r="E78" s="261">
        <f t="shared" si="29"/>
        <v>153.47000000000003</v>
      </c>
      <c r="F78" s="261">
        <f t="shared" si="29"/>
        <v>95.63000000000001</v>
      </c>
      <c r="G78" s="261">
        <f t="shared" si="29"/>
        <v>31.479999999999997</v>
      </c>
      <c r="H78" s="261">
        <f t="shared" si="29"/>
        <v>15.429</v>
      </c>
      <c r="I78" s="261">
        <f t="shared" si="29"/>
        <v>4.0999999999999996</v>
      </c>
      <c r="J78" s="261">
        <f t="shared" si="29"/>
        <v>0.1</v>
      </c>
      <c r="K78" s="261">
        <f t="shared" si="29"/>
        <v>0</v>
      </c>
      <c r="L78" s="261">
        <f t="shared" si="29"/>
        <v>0</v>
      </c>
      <c r="M78" s="164">
        <f t="shared" si="29"/>
        <v>0</v>
      </c>
      <c r="N78" s="55">
        <f>SUM(N6:N10,N12:N16,N18:N20,N22:N24,N26:N27,N29:N31,N33:N34,N36:N38,N40:N47,N49:N50,N52:N56,N58:N59,N61:N62,N65:N66,N68:N72,N74:N76)</f>
        <v>316.31900000000002</v>
      </c>
      <c r="O78" s="229">
        <v>3750.8</v>
      </c>
      <c r="P78" s="315">
        <f>(N78/O78)*1</f>
        <v>8.43337421350112E-2</v>
      </c>
      <c r="Q78" s="220">
        <f>SUM(Q6:Q10,Q12:Q16,Q18:Q20,Q22:Q24,Q26:Q31,Q33:Q34,Q36:Q38,Q40:Q47,Q49:Q50,Q52:Q56,Q58:Q62,Q65:Q66,Q68:Q72,Q74:Q76)</f>
        <v>210.08000000000004</v>
      </c>
      <c r="R78" s="316">
        <f t="shared" si="26"/>
        <v>5.6009384664604894E-2</v>
      </c>
      <c r="T78" s="56"/>
      <c r="U78" s="56"/>
    </row>
    <row r="79" spans="1:21" x14ac:dyDescent="0.35">
      <c r="A79" s="4"/>
      <c r="B79" s="153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139"/>
      <c r="N79" s="65"/>
      <c r="O79" s="230"/>
      <c r="P79" s="141"/>
      <c r="Q79" s="4"/>
      <c r="R79" s="284"/>
      <c r="T79" s="57"/>
      <c r="U79" s="57"/>
    </row>
    <row r="80" spans="1:21" x14ac:dyDescent="0.35">
      <c r="A80" s="136" t="s">
        <v>82</v>
      </c>
      <c r="B80" s="66" t="s">
        <v>83</v>
      </c>
      <c r="C80">
        <v>0</v>
      </c>
      <c r="D80">
        <v>0</v>
      </c>
      <c r="E80">
        <v>1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 s="30">
        <f>SUM(C80:M80)</f>
        <v>2</v>
      </c>
      <c r="O80" s="73">
        <v>8</v>
      </c>
      <c r="P80" s="280">
        <f t="shared" si="25"/>
        <v>0.25</v>
      </c>
      <c r="Q80" s="281">
        <v>2</v>
      </c>
      <c r="R80" s="219">
        <f t="shared" si="26"/>
        <v>0.25</v>
      </c>
    </row>
    <row r="81" spans="1:21" ht="25.5" customHeight="1" x14ac:dyDescent="0.35">
      <c r="A81" s="30"/>
      <c r="B81" s="200" t="s">
        <v>136</v>
      </c>
      <c r="C81">
        <v>0</v>
      </c>
      <c r="D81">
        <v>0</v>
      </c>
      <c r="E81">
        <v>0</v>
      </c>
      <c r="F81">
        <v>5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 s="30">
        <f>SUM(C81:M81)</f>
        <v>5</v>
      </c>
      <c r="O81" s="73">
        <v>43</v>
      </c>
      <c r="P81" s="282">
        <f t="shared" si="25"/>
        <v>0.11627906976744186</v>
      </c>
      <c r="Q81" s="283">
        <v>5</v>
      </c>
      <c r="R81" s="219">
        <f t="shared" si="26"/>
        <v>0.11627906976744186</v>
      </c>
    </row>
    <row r="82" spans="1:21" x14ac:dyDescent="0.35">
      <c r="A82" s="28" t="s">
        <v>84</v>
      </c>
      <c r="B82" s="268"/>
      <c r="C82" s="261">
        <f>AVERAGE(C80:C81)</f>
        <v>0</v>
      </c>
      <c r="D82" s="261">
        <f t="shared" ref="D82:M82" si="30">AVERAGE(D80:D81)</f>
        <v>0</v>
      </c>
      <c r="E82" s="261">
        <f t="shared" si="30"/>
        <v>0.5</v>
      </c>
      <c r="F82" s="261">
        <f t="shared" si="30"/>
        <v>3</v>
      </c>
      <c r="G82" s="261">
        <f t="shared" si="30"/>
        <v>0</v>
      </c>
      <c r="H82" s="261">
        <f t="shared" si="30"/>
        <v>0</v>
      </c>
      <c r="I82" s="261">
        <f t="shared" si="30"/>
        <v>0</v>
      </c>
      <c r="J82" s="261">
        <f t="shared" si="30"/>
        <v>0</v>
      </c>
      <c r="K82" s="261">
        <f t="shared" si="30"/>
        <v>0</v>
      </c>
      <c r="L82" s="261">
        <f t="shared" si="30"/>
        <v>0</v>
      </c>
      <c r="M82" s="265">
        <f t="shared" si="30"/>
        <v>0</v>
      </c>
      <c r="N82" s="55">
        <f>AVERAGE(N80:N81)</f>
        <v>3.5</v>
      </c>
      <c r="O82" s="223">
        <v>25.5</v>
      </c>
      <c r="P82" s="314">
        <f>(N82/O82)*1</f>
        <v>0.13725490196078433</v>
      </c>
      <c r="Q82" s="224">
        <f>AVERAGE(Q80:Q81)</f>
        <v>3.5</v>
      </c>
      <c r="R82" s="222">
        <f>(Q82/O82)*1</f>
        <v>0.13725490196078433</v>
      </c>
      <c r="S82" t="s">
        <v>124</v>
      </c>
      <c r="T82" s="56"/>
      <c r="U82" s="56"/>
    </row>
    <row r="83" spans="1:21" x14ac:dyDescent="0.3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40"/>
      <c r="Q83" s="18"/>
      <c r="R83" s="67"/>
    </row>
    <row r="84" spans="1:21" x14ac:dyDescent="0.35">
      <c r="Q84" s="18"/>
    </row>
    <row r="85" spans="1:21" x14ac:dyDescent="0.35">
      <c r="N85" s="33"/>
    </row>
    <row r="92" spans="1:21" x14ac:dyDescent="0.35">
      <c r="B92" s="333"/>
    </row>
    <row r="93" spans="1:21" x14ac:dyDescent="0.35">
      <c r="B93" s="334"/>
    </row>
  </sheetData>
  <printOptions gridLines="1"/>
  <pageMargins left="0.25" right="0.25" top="0.75" bottom="0.75" header="0.3" footer="0.3"/>
  <pageSetup paperSize="9" scale="66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404CE-19C2-4483-91E6-D6F137865700}">
  <sheetPr>
    <tabColor theme="5"/>
    <pageSetUpPr fitToPage="1"/>
  </sheetPr>
  <dimension ref="A1:AB84"/>
  <sheetViews>
    <sheetView topLeftCell="B1" zoomScale="60" zoomScaleNormal="60" workbookViewId="0">
      <selection activeCell="M93" sqref="M93"/>
    </sheetView>
  </sheetViews>
  <sheetFormatPr defaultColWidth="8.81640625" defaultRowHeight="14.5" x14ac:dyDescent="0.35"/>
  <cols>
    <col min="1" max="1" width="13.453125" customWidth="1"/>
    <col min="2" max="2" width="94" customWidth="1"/>
    <col min="3" max="3" width="6.54296875" customWidth="1"/>
    <col min="4" max="4" width="10.1796875" customWidth="1"/>
    <col min="5" max="5" width="10.54296875" customWidth="1"/>
    <col min="6" max="6" width="12.26953125" customWidth="1"/>
    <col min="7" max="7" width="9.81640625" customWidth="1"/>
    <col min="8" max="8" width="13" customWidth="1"/>
    <col min="9" max="9" width="10.54296875" customWidth="1"/>
    <col min="10" max="10" width="7" bestFit="1" customWidth="1"/>
    <col min="11" max="11" width="18" bestFit="1" customWidth="1"/>
    <col min="12" max="13" width="6.54296875" customWidth="1"/>
    <col min="14" max="14" width="20.54296875" customWidth="1"/>
    <col min="15" max="15" width="23.7265625" customWidth="1"/>
    <col min="27" max="27" width="18.453125" customWidth="1"/>
  </cols>
  <sheetData>
    <row r="1" spans="1:28" ht="26" x14ac:dyDescent="0.6">
      <c r="A1" s="34" t="s">
        <v>125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8" ht="18.5" x14ac:dyDescent="0.45">
      <c r="A2" s="5" t="s">
        <v>113</v>
      </c>
      <c r="B2" s="4"/>
      <c r="C2" s="6" t="s">
        <v>132</v>
      </c>
      <c r="D2" s="7"/>
      <c r="E2" s="6"/>
      <c r="F2" s="6"/>
      <c r="G2" s="6"/>
      <c r="H2" s="6"/>
      <c r="I2" s="6"/>
      <c r="J2" s="6"/>
      <c r="K2" s="6"/>
      <c r="L2" s="6"/>
      <c r="M2" s="6"/>
      <c r="N2" s="8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s="9" customFormat="1" ht="32.25" customHeight="1" x14ac:dyDescent="0.35">
      <c r="A3" s="9" t="s">
        <v>1</v>
      </c>
      <c r="B3" s="9" t="s">
        <v>98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 t="s">
        <v>3</v>
      </c>
      <c r="I3" s="10" t="s">
        <v>4</v>
      </c>
      <c r="J3" s="10" t="s">
        <v>5</v>
      </c>
      <c r="K3" s="10" t="s">
        <v>6</v>
      </c>
      <c r="L3" s="10">
        <v>9</v>
      </c>
      <c r="M3" s="10" t="s">
        <v>7</v>
      </c>
      <c r="N3" s="11" t="s">
        <v>133</v>
      </c>
    </row>
    <row r="4" spans="1:28" x14ac:dyDescent="0.35">
      <c r="A4" s="52" t="s">
        <v>103</v>
      </c>
      <c r="B4" s="69" t="s">
        <v>9</v>
      </c>
      <c r="C4" s="299">
        <v>1</v>
      </c>
      <c r="D4" s="300">
        <v>2</v>
      </c>
      <c r="E4" s="300">
        <v>7</v>
      </c>
      <c r="F4" s="300">
        <v>9</v>
      </c>
      <c r="G4" s="300">
        <v>13.6</v>
      </c>
      <c r="H4" s="300">
        <v>3</v>
      </c>
      <c r="I4" s="300">
        <v>3</v>
      </c>
      <c r="J4" s="300">
        <v>0</v>
      </c>
      <c r="K4" s="300">
        <v>0</v>
      </c>
      <c r="L4" s="300">
        <v>0</v>
      </c>
      <c r="M4" s="301">
        <v>0</v>
      </c>
      <c r="N4" s="302">
        <f>SUM(C4:M4)</f>
        <v>38.6</v>
      </c>
      <c r="Q4" s="293" t="s">
        <v>143</v>
      </c>
      <c r="R4" s="241"/>
      <c r="S4" s="241"/>
      <c r="T4" s="241"/>
      <c r="U4" s="241"/>
      <c r="V4" s="241"/>
      <c r="W4" s="241"/>
      <c r="X4" s="241"/>
      <c r="Y4" s="241"/>
      <c r="Z4" s="241"/>
      <c r="AA4" s="242"/>
      <c r="AB4" s="9"/>
    </row>
    <row r="5" spans="1:28" x14ac:dyDescent="0.35">
      <c r="A5" s="73"/>
      <c r="B5" s="13" t="s">
        <v>10</v>
      </c>
      <c r="C5" s="303">
        <v>0</v>
      </c>
      <c r="D5" s="33">
        <v>0</v>
      </c>
      <c r="E5" s="33">
        <v>14.1</v>
      </c>
      <c r="F5" s="33">
        <v>18.45</v>
      </c>
      <c r="G5" s="33">
        <v>27.05</v>
      </c>
      <c r="H5" s="33">
        <v>4</v>
      </c>
      <c r="I5" s="33">
        <v>1.9</v>
      </c>
      <c r="J5" s="33">
        <v>1</v>
      </c>
      <c r="K5" s="33">
        <v>0</v>
      </c>
      <c r="L5" s="33">
        <v>0</v>
      </c>
      <c r="M5" s="304">
        <v>0</v>
      </c>
      <c r="N5" s="305">
        <f t="shared" ref="N5:N8" si="0">SUM(C5:M5)</f>
        <v>66.5</v>
      </c>
      <c r="Q5" s="320">
        <v>1</v>
      </c>
      <c r="R5" t="s">
        <v>152</v>
      </c>
      <c r="AA5" s="158"/>
      <c r="AB5" s="18"/>
    </row>
    <row r="6" spans="1:28" x14ac:dyDescent="0.35">
      <c r="A6" s="73"/>
      <c r="B6" s="13" t="s">
        <v>11</v>
      </c>
      <c r="C6" s="303">
        <v>0</v>
      </c>
      <c r="D6" s="33">
        <v>0</v>
      </c>
      <c r="E6" s="33">
        <v>5</v>
      </c>
      <c r="F6" s="33">
        <v>10.8</v>
      </c>
      <c r="G6" s="33">
        <v>16.3</v>
      </c>
      <c r="H6" s="33">
        <v>3.4</v>
      </c>
      <c r="I6" s="33">
        <v>1</v>
      </c>
      <c r="J6" s="33">
        <v>0.8</v>
      </c>
      <c r="K6" s="33">
        <v>0</v>
      </c>
      <c r="L6" s="33">
        <v>0</v>
      </c>
      <c r="M6" s="304"/>
      <c r="N6" s="305">
        <f t="shared" si="0"/>
        <v>37.299999999999997</v>
      </c>
      <c r="Q6" s="321"/>
      <c r="R6" t="s">
        <v>153</v>
      </c>
      <c r="AA6" s="158"/>
      <c r="AB6" s="18"/>
    </row>
    <row r="7" spans="1:28" x14ac:dyDescent="0.35">
      <c r="A7" s="73"/>
      <c r="B7" s="13" t="s">
        <v>12</v>
      </c>
      <c r="C7" s="303">
        <v>0</v>
      </c>
      <c r="D7" s="33">
        <v>0</v>
      </c>
      <c r="E7" s="33">
        <v>11.3</v>
      </c>
      <c r="F7" s="33">
        <v>18.86</v>
      </c>
      <c r="G7" s="33">
        <v>9.9499999999999993</v>
      </c>
      <c r="H7" s="33">
        <v>2</v>
      </c>
      <c r="I7" s="33">
        <v>1</v>
      </c>
      <c r="J7" s="33">
        <v>0</v>
      </c>
      <c r="K7" s="33">
        <v>0</v>
      </c>
      <c r="L7" s="33">
        <v>0</v>
      </c>
      <c r="M7" s="304">
        <v>0</v>
      </c>
      <c r="N7" s="305">
        <f t="shared" si="0"/>
        <v>43.11</v>
      </c>
      <c r="Q7" s="321">
        <v>2</v>
      </c>
      <c r="R7" s="69" t="s">
        <v>140</v>
      </c>
      <c r="S7" s="291"/>
      <c r="T7" s="291"/>
      <c r="U7" s="291"/>
      <c r="V7" s="291"/>
      <c r="W7" s="291"/>
      <c r="X7" s="291"/>
      <c r="Y7" s="291"/>
      <c r="Z7" s="291"/>
      <c r="AA7" s="70"/>
      <c r="AB7" s="18"/>
    </row>
    <row r="8" spans="1:28" x14ac:dyDescent="0.35">
      <c r="A8" s="73"/>
      <c r="B8" s="14" t="s">
        <v>13</v>
      </c>
      <c r="C8" s="303">
        <v>4.57</v>
      </c>
      <c r="D8" s="33">
        <v>1.28</v>
      </c>
      <c r="E8" s="33">
        <v>6</v>
      </c>
      <c r="F8" s="33">
        <v>22</v>
      </c>
      <c r="G8" s="33">
        <v>11.6</v>
      </c>
      <c r="H8" s="33">
        <v>4</v>
      </c>
      <c r="I8" s="33">
        <v>1</v>
      </c>
      <c r="J8" s="33">
        <v>0</v>
      </c>
      <c r="K8" s="33">
        <v>0</v>
      </c>
      <c r="L8" s="33">
        <v>0</v>
      </c>
      <c r="M8" s="304">
        <v>0</v>
      </c>
      <c r="N8" s="306">
        <f t="shared" si="0"/>
        <v>50.45</v>
      </c>
      <c r="Q8" s="321"/>
      <c r="R8" s="289" t="s">
        <v>145</v>
      </c>
      <c r="S8" s="289"/>
      <c r="T8" s="289"/>
      <c r="U8" s="289"/>
      <c r="V8" s="289"/>
      <c r="W8" s="289"/>
      <c r="X8" s="289"/>
      <c r="Y8" s="289"/>
      <c r="Z8" s="289"/>
      <c r="AA8" s="290"/>
      <c r="AB8" s="18"/>
    </row>
    <row r="9" spans="1:28" s="18" customFormat="1" x14ac:dyDescent="0.35">
      <c r="A9" s="73"/>
      <c r="B9" s="72" t="s">
        <v>14</v>
      </c>
      <c r="C9" s="251">
        <f t="shared" ref="C9:N9" si="1">SUM(C4:C8)</f>
        <v>5.57</v>
      </c>
      <c r="D9" s="261">
        <f t="shared" si="1"/>
        <v>3.2800000000000002</v>
      </c>
      <c r="E9" s="261">
        <f t="shared" si="1"/>
        <v>43.400000000000006</v>
      </c>
      <c r="F9" s="261">
        <f t="shared" si="1"/>
        <v>79.11</v>
      </c>
      <c r="G9" s="261">
        <f t="shared" si="1"/>
        <v>78.5</v>
      </c>
      <c r="H9" s="261">
        <f t="shared" si="1"/>
        <v>16.399999999999999</v>
      </c>
      <c r="I9" s="261">
        <f t="shared" si="1"/>
        <v>7.9</v>
      </c>
      <c r="J9" s="261">
        <f t="shared" si="1"/>
        <v>1.8</v>
      </c>
      <c r="K9" s="261">
        <f t="shared" si="1"/>
        <v>0</v>
      </c>
      <c r="L9" s="261">
        <f t="shared" si="1"/>
        <v>0</v>
      </c>
      <c r="M9" s="265">
        <f t="shared" si="1"/>
        <v>0</v>
      </c>
      <c r="N9" s="29">
        <f t="shared" si="1"/>
        <v>235.95999999999998</v>
      </c>
      <c r="Q9" s="321">
        <v>3</v>
      </c>
      <c r="R9" s="13" t="s">
        <v>141</v>
      </c>
      <c r="AA9" s="22"/>
    </row>
    <row r="10" spans="1:28" x14ac:dyDescent="0.35">
      <c r="A10" s="73"/>
      <c r="B10" s="269" t="s">
        <v>15</v>
      </c>
      <c r="C10" s="33">
        <v>2</v>
      </c>
      <c r="D10" s="33">
        <v>0</v>
      </c>
      <c r="E10" s="33">
        <v>13</v>
      </c>
      <c r="F10" s="33">
        <v>18.399999999999999</v>
      </c>
      <c r="G10" s="33">
        <v>14.62</v>
      </c>
      <c r="H10" s="33">
        <v>9.07</v>
      </c>
      <c r="I10" s="33">
        <v>2</v>
      </c>
      <c r="J10" s="33">
        <v>0</v>
      </c>
      <c r="K10" s="33">
        <v>0</v>
      </c>
      <c r="L10" s="33">
        <v>0</v>
      </c>
      <c r="M10" s="33">
        <v>0</v>
      </c>
      <c r="N10" s="306">
        <f>SUM(C10:M10)</f>
        <v>59.089999999999996</v>
      </c>
      <c r="Q10" s="295"/>
      <c r="R10" s="13" t="s">
        <v>157</v>
      </c>
      <c r="S10" s="18"/>
      <c r="T10" s="18"/>
      <c r="U10" s="18"/>
      <c r="V10" s="18"/>
      <c r="W10" s="18"/>
      <c r="X10" s="18"/>
      <c r="Y10" s="18"/>
      <c r="Z10" s="18"/>
      <c r="AA10" s="22"/>
      <c r="AB10" s="18"/>
    </row>
    <row r="11" spans="1:28" x14ac:dyDescent="0.35">
      <c r="A11" s="73"/>
      <c r="B11" s="202" t="s">
        <v>134</v>
      </c>
      <c r="C11" s="33">
        <v>0</v>
      </c>
      <c r="D11" s="33">
        <v>1.86</v>
      </c>
      <c r="E11" s="33">
        <v>15.23</v>
      </c>
      <c r="F11" s="33">
        <v>28.87</v>
      </c>
      <c r="G11" s="33">
        <v>13.21</v>
      </c>
      <c r="H11" s="33">
        <v>3.58</v>
      </c>
      <c r="I11" s="33">
        <v>0</v>
      </c>
      <c r="J11" s="33">
        <v>1</v>
      </c>
      <c r="K11" s="33">
        <v>0</v>
      </c>
      <c r="L11" s="33">
        <v>0</v>
      </c>
      <c r="M11" s="33">
        <v>0</v>
      </c>
      <c r="N11" s="306">
        <f t="shared" ref="N11:N14" si="2">SUM(C11:M11)</f>
        <v>63.75</v>
      </c>
      <c r="Q11" s="239"/>
      <c r="R11" s="288" t="s">
        <v>146</v>
      </c>
      <c r="S11" s="289"/>
      <c r="T11" s="289"/>
      <c r="U11" s="289"/>
      <c r="V11" s="289"/>
      <c r="W11" s="289"/>
      <c r="X11" s="289"/>
      <c r="Y11" s="289"/>
      <c r="Z11" s="289"/>
      <c r="AA11" s="290"/>
      <c r="AB11" s="18"/>
    </row>
    <row r="12" spans="1:28" x14ac:dyDescent="0.35">
      <c r="A12" s="73"/>
      <c r="B12" s="270" t="s">
        <v>16</v>
      </c>
      <c r="C12" s="33">
        <v>0</v>
      </c>
      <c r="D12" s="33">
        <v>0</v>
      </c>
      <c r="E12" s="33">
        <v>8.75</v>
      </c>
      <c r="F12" s="33">
        <v>35.6</v>
      </c>
      <c r="G12" s="33">
        <v>17.03</v>
      </c>
      <c r="H12" s="33">
        <v>3.8</v>
      </c>
      <c r="I12" s="33">
        <v>1</v>
      </c>
      <c r="J12" s="33">
        <v>1</v>
      </c>
      <c r="K12" s="33">
        <v>0</v>
      </c>
      <c r="L12" s="33">
        <v>0</v>
      </c>
      <c r="M12" s="33">
        <v>0</v>
      </c>
      <c r="N12" s="306">
        <f t="shared" si="2"/>
        <v>67.180000000000007</v>
      </c>
    </row>
    <row r="13" spans="1:28" x14ac:dyDescent="0.35">
      <c r="A13" s="73"/>
      <c r="B13" s="270" t="s">
        <v>17</v>
      </c>
      <c r="C13" s="33">
        <v>0</v>
      </c>
      <c r="D13" s="33">
        <v>1</v>
      </c>
      <c r="E13" s="33">
        <v>4.8</v>
      </c>
      <c r="F13" s="33">
        <v>4.8</v>
      </c>
      <c r="G13" s="33">
        <v>6.4</v>
      </c>
      <c r="H13" s="33">
        <v>2</v>
      </c>
      <c r="I13" s="33">
        <v>1</v>
      </c>
      <c r="J13" s="33">
        <v>0</v>
      </c>
      <c r="K13" s="33">
        <v>0</v>
      </c>
      <c r="L13" s="33">
        <v>0</v>
      </c>
      <c r="M13" s="33">
        <v>0</v>
      </c>
      <c r="N13" s="306">
        <f t="shared" si="2"/>
        <v>20</v>
      </c>
    </row>
    <row r="14" spans="1:28" x14ac:dyDescent="0.35">
      <c r="A14" s="73"/>
      <c r="B14" s="270" t="s">
        <v>18</v>
      </c>
      <c r="C14" s="33">
        <v>0</v>
      </c>
      <c r="D14" s="33">
        <v>1</v>
      </c>
      <c r="E14" s="33">
        <v>6.6</v>
      </c>
      <c r="F14" s="33">
        <v>11.56</v>
      </c>
      <c r="G14" s="33">
        <v>9.4</v>
      </c>
      <c r="H14" s="33">
        <v>4.5999999999999996</v>
      </c>
      <c r="I14" s="33">
        <v>0</v>
      </c>
      <c r="J14" s="33">
        <v>0.9</v>
      </c>
      <c r="K14" s="33">
        <v>0</v>
      </c>
      <c r="L14" s="33">
        <v>0</v>
      </c>
      <c r="M14" s="33">
        <v>0</v>
      </c>
      <c r="N14" s="306">
        <f t="shared" si="2"/>
        <v>34.06</v>
      </c>
    </row>
    <row r="15" spans="1:28" s="18" customFormat="1" x14ac:dyDescent="0.35">
      <c r="A15" s="73"/>
      <c r="B15" s="271" t="s">
        <v>19</v>
      </c>
      <c r="C15" s="261">
        <f>SUM(C10:C14)</f>
        <v>2</v>
      </c>
      <c r="D15" s="63">
        <f t="shared" ref="D15:M15" si="3">SUM(D10:D14)</f>
        <v>3.8600000000000003</v>
      </c>
      <c r="E15" s="63">
        <f t="shared" si="3"/>
        <v>48.38</v>
      </c>
      <c r="F15" s="63">
        <f t="shared" si="3"/>
        <v>99.23</v>
      </c>
      <c r="G15" s="63">
        <f t="shared" si="3"/>
        <v>60.66</v>
      </c>
      <c r="H15" s="63">
        <f t="shared" si="3"/>
        <v>23.049999999999997</v>
      </c>
      <c r="I15" s="63">
        <f t="shared" si="3"/>
        <v>4</v>
      </c>
      <c r="J15" s="63">
        <f t="shared" si="3"/>
        <v>2.9</v>
      </c>
      <c r="K15" s="63">
        <f t="shared" si="3"/>
        <v>0</v>
      </c>
      <c r="L15" s="63">
        <f t="shared" si="3"/>
        <v>0</v>
      </c>
      <c r="M15" s="63">
        <f t="shared" si="3"/>
        <v>0</v>
      </c>
      <c r="N15" s="29">
        <f>SUM(N10:N14)</f>
        <v>244.08</v>
      </c>
    </row>
    <row r="16" spans="1:28" x14ac:dyDescent="0.35">
      <c r="A16" s="73"/>
      <c r="B16" s="270" t="s">
        <v>20</v>
      </c>
      <c r="C16" s="33">
        <v>7.68</v>
      </c>
      <c r="D16" s="33">
        <v>0</v>
      </c>
      <c r="E16" s="33">
        <v>20</v>
      </c>
      <c r="F16" s="33">
        <v>16.2</v>
      </c>
      <c r="G16" s="33">
        <v>12</v>
      </c>
      <c r="H16" s="33">
        <v>4</v>
      </c>
      <c r="I16" s="33">
        <v>1</v>
      </c>
      <c r="J16" s="33">
        <v>0</v>
      </c>
      <c r="K16" s="33">
        <v>0</v>
      </c>
      <c r="L16" s="33">
        <v>0</v>
      </c>
      <c r="M16" s="33">
        <v>0</v>
      </c>
      <c r="N16" s="306">
        <f>SUM(C16:M16)</f>
        <v>60.879999999999995</v>
      </c>
    </row>
    <row r="17" spans="1:26" x14ac:dyDescent="0.35">
      <c r="A17" s="73"/>
      <c r="B17" s="270" t="s">
        <v>21</v>
      </c>
      <c r="C17" s="33">
        <v>3.8</v>
      </c>
      <c r="D17" s="33">
        <v>0.8</v>
      </c>
      <c r="E17" s="33">
        <v>29</v>
      </c>
      <c r="F17" s="33">
        <v>60</v>
      </c>
      <c r="G17" s="33">
        <v>22</v>
      </c>
      <c r="H17" s="33">
        <v>5</v>
      </c>
      <c r="I17" s="33">
        <v>2</v>
      </c>
      <c r="J17" s="33">
        <v>0</v>
      </c>
      <c r="K17" s="33">
        <v>0</v>
      </c>
      <c r="L17" s="33">
        <v>0</v>
      </c>
      <c r="M17" s="33">
        <v>0</v>
      </c>
      <c r="N17" s="306">
        <f t="shared" ref="N17:N18" si="4">SUM(C17:M17)</f>
        <v>122.6</v>
      </c>
    </row>
    <row r="18" spans="1:26" x14ac:dyDescent="0.35">
      <c r="A18" s="73"/>
      <c r="B18" s="270" t="s">
        <v>22</v>
      </c>
      <c r="C18" s="33">
        <v>5.2</v>
      </c>
      <c r="D18" s="33">
        <v>1</v>
      </c>
      <c r="E18" s="33">
        <v>33</v>
      </c>
      <c r="F18" s="33">
        <v>53</v>
      </c>
      <c r="G18" s="33">
        <v>19</v>
      </c>
      <c r="H18" s="33">
        <v>1</v>
      </c>
      <c r="I18" s="33">
        <v>4.8</v>
      </c>
      <c r="J18" s="33">
        <v>1</v>
      </c>
      <c r="K18" s="33">
        <v>0</v>
      </c>
      <c r="L18" s="33">
        <v>0</v>
      </c>
      <c r="M18" s="33">
        <v>0</v>
      </c>
      <c r="N18" s="306">
        <f t="shared" si="4"/>
        <v>118</v>
      </c>
      <c r="Z18" s="319"/>
    </row>
    <row r="19" spans="1:26" s="18" customFormat="1" x14ac:dyDescent="0.35">
      <c r="A19" s="73"/>
      <c r="B19" s="271" t="s">
        <v>23</v>
      </c>
      <c r="C19" s="261">
        <f>SUM(C16:C18)</f>
        <v>16.68</v>
      </c>
      <c r="D19" s="63">
        <f t="shared" ref="D19:M19" si="5">SUM(D16:D18)</f>
        <v>1.8</v>
      </c>
      <c r="E19" s="63">
        <f t="shared" si="5"/>
        <v>82</v>
      </c>
      <c r="F19" s="63">
        <f t="shared" si="5"/>
        <v>129.19999999999999</v>
      </c>
      <c r="G19" s="63">
        <f t="shared" si="5"/>
        <v>53</v>
      </c>
      <c r="H19" s="63">
        <f t="shared" si="5"/>
        <v>10</v>
      </c>
      <c r="I19" s="63">
        <f t="shared" si="5"/>
        <v>7.8</v>
      </c>
      <c r="J19" s="63">
        <f t="shared" si="5"/>
        <v>1</v>
      </c>
      <c r="K19" s="63">
        <f t="shared" si="5"/>
        <v>0</v>
      </c>
      <c r="L19" s="63">
        <f t="shared" si="5"/>
        <v>0</v>
      </c>
      <c r="M19" s="63">
        <f t="shared" si="5"/>
        <v>0</v>
      </c>
      <c r="N19" s="29">
        <f>SUM(N16:N18)</f>
        <v>301.48</v>
      </c>
    </row>
    <row r="20" spans="1:26" x14ac:dyDescent="0.35">
      <c r="A20" s="73"/>
      <c r="B20" s="270" t="s">
        <v>24</v>
      </c>
      <c r="C20" s="33">
        <v>0</v>
      </c>
      <c r="D20" s="33">
        <v>0</v>
      </c>
      <c r="E20" s="33">
        <v>21.6</v>
      </c>
      <c r="F20" s="33">
        <v>29.12</v>
      </c>
      <c r="G20" s="33">
        <v>20.420000000000002</v>
      </c>
      <c r="H20" s="33">
        <v>6.6</v>
      </c>
      <c r="I20" s="33">
        <v>4</v>
      </c>
      <c r="J20" s="33">
        <v>0</v>
      </c>
      <c r="K20" s="33">
        <v>0</v>
      </c>
      <c r="L20" s="33">
        <v>0</v>
      </c>
      <c r="M20" s="33">
        <v>0</v>
      </c>
      <c r="N20" s="306">
        <f>SUM(C20:M20)</f>
        <v>81.739999999999995</v>
      </c>
    </row>
    <row r="21" spans="1:26" x14ac:dyDescent="0.35">
      <c r="A21" s="73"/>
      <c r="B21" s="270" t="s">
        <v>25</v>
      </c>
      <c r="C21" s="33">
        <v>21.41</v>
      </c>
      <c r="D21" s="33">
        <v>7.1</v>
      </c>
      <c r="E21" s="33">
        <v>38.979999999999997</v>
      </c>
      <c r="F21" s="33">
        <v>88.35</v>
      </c>
      <c r="G21" s="33">
        <v>43.4</v>
      </c>
      <c r="H21" s="33">
        <v>15.71</v>
      </c>
      <c r="I21" s="33">
        <v>3</v>
      </c>
      <c r="J21" s="33">
        <v>1</v>
      </c>
      <c r="K21" s="33">
        <v>0</v>
      </c>
      <c r="L21" s="33">
        <v>0</v>
      </c>
      <c r="M21" s="33">
        <v>0</v>
      </c>
      <c r="N21" s="306">
        <f t="shared" ref="N21:N22" si="6">SUM(C21:M21)</f>
        <v>218.95</v>
      </c>
    </row>
    <row r="22" spans="1:26" x14ac:dyDescent="0.35">
      <c r="A22" s="73"/>
      <c r="B22" s="270" t="s">
        <v>26</v>
      </c>
      <c r="C22" s="33">
        <v>14.6</v>
      </c>
      <c r="D22" s="33">
        <v>0</v>
      </c>
      <c r="E22" s="33">
        <v>35.6</v>
      </c>
      <c r="F22" s="33">
        <v>47.7</v>
      </c>
      <c r="G22" s="33">
        <v>26.5</v>
      </c>
      <c r="H22" s="33">
        <v>11.6</v>
      </c>
      <c r="I22" s="33">
        <v>9</v>
      </c>
      <c r="J22" s="33">
        <v>0</v>
      </c>
      <c r="K22" s="33">
        <v>1</v>
      </c>
      <c r="L22" s="33">
        <v>0</v>
      </c>
      <c r="M22" s="33">
        <v>0</v>
      </c>
      <c r="N22" s="306">
        <f t="shared" si="6"/>
        <v>146</v>
      </c>
    </row>
    <row r="23" spans="1:26" s="18" customFormat="1" x14ac:dyDescent="0.35">
      <c r="A23" s="73"/>
      <c r="B23" s="271" t="s">
        <v>27</v>
      </c>
      <c r="C23" s="261">
        <f>SUM(C20:C22)</f>
        <v>36.01</v>
      </c>
      <c r="D23" s="63">
        <f t="shared" ref="D23:M23" si="7">SUM(D20:D22)</f>
        <v>7.1</v>
      </c>
      <c r="E23" s="63">
        <f t="shared" si="7"/>
        <v>96.18</v>
      </c>
      <c r="F23" s="63">
        <f t="shared" si="7"/>
        <v>165.17000000000002</v>
      </c>
      <c r="G23" s="63">
        <f t="shared" si="7"/>
        <v>90.32</v>
      </c>
      <c r="H23" s="63">
        <f t="shared" si="7"/>
        <v>33.910000000000004</v>
      </c>
      <c r="I23" s="63">
        <f t="shared" si="7"/>
        <v>16</v>
      </c>
      <c r="J23" s="63">
        <f t="shared" si="7"/>
        <v>1</v>
      </c>
      <c r="K23" s="63">
        <f t="shared" si="7"/>
        <v>1</v>
      </c>
      <c r="L23" s="63">
        <f t="shared" si="7"/>
        <v>0</v>
      </c>
      <c r="M23" s="63">
        <f t="shared" si="7"/>
        <v>0</v>
      </c>
      <c r="N23" s="29">
        <f>SUM(N20:N22)</f>
        <v>446.69</v>
      </c>
    </row>
    <row r="24" spans="1:26" x14ac:dyDescent="0.35">
      <c r="A24" s="73"/>
      <c r="B24" s="270" t="s">
        <v>28</v>
      </c>
      <c r="C24" s="33">
        <v>0</v>
      </c>
      <c r="D24" s="33">
        <v>0</v>
      </c>
      <c r="E24" s="33">
        <v>4</v>
      </c>
      <c r="F24" s="33">
        <v>4.8</v>
      </c>
      <c r="G24" s="33">
        <v>8</v>
      </c>
      <c r="H24" s="33">
        <v>3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06">
        <f>SUM(C24:M24)</f>
        <v>20.8</v>
      </c>
    </row>
    <row r="25" spans="1:26" x14ac:dyDescent="0.35">
      <c r="A25" s="73"/>
      <c r="B25" s="270" t="s">
        <v>29</v>
      </c>
      <c r="C25" s="33">
        <v>0</v>
      </c>
      <c r="D25" s="33">
        <v>0</v>
      </c>
      <c r="E25" s="33">
        <v>12</v>
      </c>
      <c r="F25" s="33">
        <v>13.49</v>
      </c>
      <c r="G25" s="33">
        <v>18.93</v>
      </c>
      <c r="H25" s="33">
        <v>8.91</v>
      </c>
      <c r="I25" s="33">
        <v>0</v>
      </c>
      <c r="J25" s="33">
        <v>1</v>
      </c>
      <c r="K25" s="33">
        <v>0</v>
      </c>
      <c r="L25" s="33">
        <v>0</v>
      </c>
      <c r="M25" s="33">
        <v>0</v>
      </c>
      <c r="N25" s="306">
        <f t="shared" ref="N25:N29" si="8">SUM(C25:M25)</f>
        <v>54.33</v>
      </c>
    </row>
    <row r="26" spans="1:26" x14ac:dyDescent="0.35">
      <c r="A26" s="73"/>
      <c r="B26" s="272" t="s">
        <v>30</v>
      </c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28">
        <f t="shared" si="8"/>
        <v>0</v>
      </c>
      <c r="O26" s="324" t="s">
        <v>154</v>
      </c>
      <c r="P26" s="4" t="s">
        <v>144</v>
      </c>
    </row>
    <row r="27" spans="1:26" x14ac:dyDescent="0.35">
      <c r="A27" s="73"/>
      <c r="B27" s="270" t="s">
        <v>31</v>
      </c>
      <c r="C27" s="33">
        <v>0</v>
      </c>
      <c r="D27" s="33">
        <v>0</v>
      </c>
      <c r="E27" s="33">
        <v>8</v>
      </c>
      <c r="F27" s="33">
        <v>3</v>
      </c>
      <c r="G27" s="33">
        <v>5.9</v>
      </c>
      <c r="H27" s="33">
        <v>4.8</v>
      </c>
      <c r="I27" s="33">
        <v>1</v>
      </c>
      <c r="J27" s="33">
        <v>0</v>
      </c>
      <c r="K27" s="33">
        <v>0</v>
      </c>
      <c r="L27" s="33">
        <v>0</v>
      </c>
      <c r="M27" s="33">
        <v>0</v>
      </c>
      <c r="N27" s="306">
        <f t="shared" si="8"/>
        <v>22.7</v>
      </c>
    </row>
    <row r="28" spans="1:26" x14ac:dyDescent="0.35">
      <c r="A28" s="73"/>
      <c r="B28" s="270" t="s">
        <v>32</v>
      </c>
      <c r="C28" s="33">
        <v>0</v>
      </c>
      <c r="D28" s="33">
        <v>0</v>
      </c>
      <c r="E28" s="33">
        <v>4</v>
      </c>
      <c r="F28" s="33">
        <v>5</v>
      </c>
      <c r="G28" s="33">
        <v>8.51</v>
      </c>
      <c r="H28" s="33">
        <v>4.8</v>
      </c>
      <c r="I28" s="33">
        <v>1</v>
      </c>
      <c r="J28" s="33">
        <v>0</v>
      </c>
      <c r="K28" s="33">
        <v>0</v>
      </c>
      <c r="L28" s="33">
        <v>0</v>
      </c>
      <c r="M28" s="33">
        <v>0</v>
      </c>
      <c r="N28" s="306">
        <f t="shared" si="8"/>
        <v>23.31</v>
      </c>
    </row>
    <row r="29" spans="1:26" x14ac:dyDescent="0.35">
      <c r="A29" s="73"/>
      <c r="B29" s="270" t="s">
        <v>33</v>
      </c>
      <c r="C29" s="33">
        <v>0</v>
      </c>
      <c r="D29" s="33">
        <v>0</v>
      </c>
      <c r="E29" s="33">
        <v>22</v>
      </c>
      <c r="F29" s="33">
        <v>29</v>
      </c>
      <c r="G29" s="33">
        <v>37.9</v>
      </c>
      <c r="H29" s="33">
        <v>23.62</v>
      </c>
      <c r="I29" s="33">
        <v>6</v>
      </c>
      <c r="J29" s="33">
        <v>5</v>
      </c>
      <c r="K29" s="33">
        <v>0</v>
      </c>
      <c r="L29" s="33">
        <v>0</v>
      </c>
      <c r="M29" s="33">
        <v>0</v>
      </c>
      <c r="N29" s="306">
        <f t="shared" si="8"/>
        <v>123.52000000000001</v>
      </c>
      <c r="P29" s="4"/>
    </row>
    <row r="30" spans="1:26" s="18" customFormat="1" x14ac:dyDescent="0.35">
      <c r="A30" s="73"/>
      <c r="B30" s="271" t="s">
        <v>34</v>
      </c>
      <c r="C30" s="261">
        <f>SUM(C24:C29)</f>
        <v>0</v>
      </c>
      <c r="D30" s="63">
        <f t="shared" ref="D30:M30" si="9">SUM(D24:D29)</f>
        <v>0</v>
      </c>
      <c r="E30" s="63">
        <f t="shared" si="9"/>
        <v>50</v>
      </c>
      <c r="F30" s="63">
        <f t="shared" si="9"/>
        <v>55.29</v>
      </c>
      <c r="G30" s="63">
        <f t="shared" si="9"/>
        <v>79.239999999999995</v>
      </c>
      <c r="H30" s="63">
        <f t="shared" si="9"/>
        <v>45.13</v>
      </c>
      <c r="I30" s="63">
        <f t="shared" si="9"/>
        <v>9</v>
      </c>
      <c r="J30" s="63">
        <f t="shared" si="9"/>
        <v>6</v>
      </c>
      <c r="K30" s="63">
        <f t="shared" si="9"/>
        <v>0</v>
      </c>
      <c r="L30" s="63">
        <f t="shared" si="9"/>
        <v>0</v>
      </c>
      <c r="M30" s="63">
        <f t="shared" si="9"/>
        <v>0</v>
      </c>
      <c r="N30" s="29">
        <f>SUM(N24:N29)</f>
        <v>244.66000000000003</v>
      </c>
      <c r="O30" s="318"/>
      <c r="P30" s="4"/>
    </row>
    <row r="31" spans="1:26" x14ac:dyDescent="0.35">
      <c r="A31" s="73"/>
      <c r="B31" s="270" t="s">
        <v>35</v>
      </c>
      <c r="C31" s="33">
        <v>1</v>
      </c>
      <c r="D31" s="33">
        <v>0</v>
      </c>
      <c r="E31" s="33">
        <v>10.96</v>
      </c>
      <c r="F31" s="33">
        <v>37.9</v>
      </c>
      <c r="G31" s="33">
        <v>10.41</v>
      </c>
      <c r="H31" s="33">
        <v>2.2000000000000002</v>
      </c>
      <c r="I31" s="33">
        <v>2</v>
      </c>
      <c r="J31" s="33">
        <v>0</v>
      </c>
      <c r="K31" s="33">
        <v>0</v>
      </c>
      <c r="L31" s="33">
        <v>0</v>
      </c>
      <c r="M31" s="33">
        <v>0</v>
      </c>
      <c r="N31" s="306">
        <f>SUM(C31:M31)</f>
        <v>64.47</v>
      </c>
    </row>
    <row r="32" spans="1:26" x14ac:dyDescent="0.35">
      <c r="A32" s="73"/>
      <c r="B32" s="273" t="s">
        <v>131</v>
      </c>
      <c r="C32" s="33">
        <v>0</v>
      </c>
      <c r="D32" s="33">
        <v>5</v>
      </c>
      <c r="E32" s="33">
        <v>18.21</v>
      </c>
      <c r="F32" s="33">
        <v>39.6</v>
      </c>
      <c r="G32" s="33">
        <v>14.3</v>
      </c>
      <c r="H32" s="33">
        <v>6.7</v>
      </c>
      <c r="I32" s="33">
        <v>3</v>
      </c>
      <c r="J32" s="33">
        <v>0</v>
      </c>
      <c r="K32" s="33">
        <v>0</v>
      </c>
      <c r="L32" s="33">
        <v>0</v>
      </c>
      <c r="M32" s="33">
        <v>0</v>
      </c>
      <c r="N32" s="306">
        <f>SUM(C32:M32)</f>
        <v>86.81</v>
      </c>
    </row>
    <row r="33" spans="1:16" s="18" customFormat="1" x14ac:dyDescent="0.35">
      <c r="A33" s="73"/>
      <c r="B33" s="271" t="s">
        <v>36</v>
      </c>
      <c r="C33" s="261">
        <f>SUM(C31:C32)</f>
        <v>1</v>
      </c>
      <c r="D33" s="63">
        <f t="shared" ref="D33:M33" si="10">SUM(D31:D32)</f>
        <v>5</v>
      </c>
      <c r="E33" s="63">
        <f t="shared" si="10"/>
        <v>29.17</v>
      </c>
      <c r="F33" s="63">
        <f t="shared" si="10"/>
        <v>77.5</v>
      </c>
      <c r="G33" s="63">
        <f t="shared" si="10"/>
        <v>24.71</v>
      </c>
      <c r="H33" s="63">
        <f t="shared" si="10"/>
        <v>8.9</v>
      </c>
      <c r="I33" s="63">
        <f t="shared" si="10"/>
        <v>5</v>
      </c>
      <c r="J33" s="63">
        <f t="shared" si="10"/>
        <v>0</v>
      </c>
      <c r="K33" s="63">
        <f t="shared" si="10"/>
        <v>0</v>
      </c>
      <c r="L33" s="63">
        <f t="shared" si="10"/>
        <v>0</v>
      </c>
      <c r="M33" s="63">
        <f t="shared" si="10"/>
        <v>0</v>
      </c>
      <c r="N33" s="29">
        <f>SUM(N31:N32)</f>
        <v>151.28</v>
      </c>
    </row>
    <row r="34" spans="1:16" x14ac:dyDescent="0.35">
      <c r="A34" s="73"/>
      <c r="B34" s="270" t="s">
        <v>37</v>
      </c>
      <c r="C34" s="33">
        <v>0</v>
      </c>
      <c r="D34" s="33">
        <v>3</v>
      </c>
      <c r="E34" s="33">
        <v>12.8</v>
      </c>
      <c r="F34" s="33">
        <v>13.03</v>
      </c>
      <c r="G34" s="33">
        <v>14.24</v>
      </c>
      <c r="H34" s="33">
        <v>7.06</v>
      </c>
      <c r="I34" s="33">
        <v>0</v>
      </c>
      <c r="J34" s="33">
        <v>1</v>
      </c>
      <c r="K34" s="33">
        <v>0</v>
      </c>
      <c r="L34" s="33">
        <v>0</v>
      </c>
      <c r="M34" s="33">
        <v>0</v>
      </c>
      <c r="N34" s="306">
        <f>SUM(C34:M34)</f>
        <v>51.13</v>
      </c>
    </row>
    <row r="35" spans="1:16" x14ac:dyDescent="0.35">
      <c r="A35" s="73"/>
      <c r="B35" s="270" t="s">
        <v>38</v>
      </c>
      <c r="C35" s="33">
        <v>0</v>
      </c>
      <c r="D35" s="33">
        <v>0</v>
      </c>
      <c r="E35" s="33">
        <v>11.45</v>
      </c>
      <c r="F35" s="33">
        <v>19.98</v>
      </c>
      <c r="G35" s="33">
        <v>22.94</v>
      </c>
      <c r="H35" s="33">
        <v>7.29</v>
      </c>
      <c r="I35" s="33">
        <v>1</v>
      </c>
      <c r="J35" s="33">
        <v>1.3</v>
      </c>
      <c r="K35" s="33">
        <v>0</v>
      </c>
      <c r="L35" s="33">
        <v>0</v>
      </c>
      <c r="M35" s="33">
        <v>0</v>
      </c>
      <c r="N35" s="306">
        <f t="shared" ref="N35:N36" si="11">SUM(C35:M35)</f>
        <v>63.96</v>
      </c>
    </row>
    <row r="36" spans="1:16" x14ac:dyDescent="0.35">
      <c r="A36" s="73"/>
      <c r="B36" s="270" t="s">
        <v>39</v>
      </c>
      <c r="C36" s="33">
        <v>0</v>
      </c>
      <c r="D36" s="33">
        <v>0</v>
      </c>
      <c r="E36" s="33">
        <v>20</v>
      </c>
      <c r="F36" s="33">
        <v>27.4</v>
      </c>
      <c r="G36" s="33">
        <v>39.6</v>
      </c>
      <c r="H36" s="33">
        <v>11.6</v>
      </c>
      <c r="I36" s="33">
        <v>7</v>
      </c>
      <c r="J36" s="33">
        <v>1</v>
      </c>
      <c r="K36" s="33">
        <v>1</v>
      </c>
      <c r="L36" s="33">
        <v>0</v>
      </c>
      <c r="M36" s="33">
        <v>0</v>
      </c>
      <c r="N36" s="306">
        <f t="shared" si="11"/>
        <v>107.6</v>
      </c>
    </row>
    <row r="37" spans="1:16" s="18" customFormat="1" x14ac:dyDescent="0.35">
      <c r="A37" s="73"/>
      <c r="B37" s="271" t="s">
        <v>40</v>
      </c>
      <c r="C37" s="261">
        <f>SUM(C34:C36)</f>
        <v>0</v>
      </c>
      <c r="D37" s="63">
        <f t="shared" ref="D37:M37" si="12">SUM(D34:D36)</f>
        <v>3</v>
      </c>
      <c r="E37" s="63">
        <f t="shared" si="12"/>
        <v>44.25</v>
      </c>
      <c r="F37" s="63">
        <f t="shared" si="12"/>
        <v>60.41</v>
      </c>
      <c r="G37" s="63">
        <f t="shared" si="12"/>
        <v>76.78</v>
      </c>
      <c r="H37" s="63">
        <f t="shared" si="12"/>
        <v>25.95</v>
      </c>
      <c r="I37" s="63">
        <f t="shared" si="12"/>
        <v>8</v>
      </c>
      <c r="J37" s="63">
        <f t="shared" si="12"/>
        <v>3.3</v>
      </c>
      <c r="K37" s="63">
        <f t="shared" si="12"/>
        <v>1</v>
      </c>
      <c r="L37" s="63">
        <f t="shared" si="12"/>
        <v>0</v>
      </c>
      <c r="M37" s="63">
        <f t="shared" si="12"/>
        <v>0</v>
      </c>
      <c r="N37" s="251">
        <f>SUM(N34:N36)</f>
        <v>222.69</v>
      </c>
      <c r="O37" s="324" t="s">
        <v>155</v>
      </c>
      <c r="P37" s="4" t="s">
        <v>144</v>
      </c>
    </row>
    <row r="38" spans="1:16" x14ac:dyDescent="0.35">
      <c r="A38" s="73"/>
      <c r="B38" s="270" t="s">
        <v>41</v>
      </c>
      <c r="C38" s="33">
        <v>0</v>
      </c>
      <c r="D38" s="33">
        <v>0</v>
      </c>
      <c r="E38" s="33">
        <v>10</v>
      </c>
      <c r="F38" s="33">
        <v>11.4</v>
      </c>
      <c r="G38" s="33">
        <v>13.6</v>
      </c>
      <c r="H38" s="33">
        <v>9.6999999999999993</v>
      </c>
      <c r="I38" s="33">
        <v>2</v>
      </c>
      <c r="J38" s="33">
        <v>1</v>
      </c>
      <c r="K38" s="33">
        <v>0</v>
      </c>
      <c r="L38" s="33">
        <v>0</v>
      </c>
      <c r="M38" s="33">
        <v>0</v>
      </c>
      <c r="N38" s="306">
        <f>SUM(C38:M38)</f>
        <v>47.7</v>
      </c>
    </row>
    <row r="39" spans="1:16" x14ac:dyDescent="0.35">
      <c r="A39" s="73"/>
      <c r="B39" s="270" t="s">
        <v>42</v>
      </c>
      <c r="C39" s="33">
        <v>0</v>
      </c>
      <c r="D39" s="33">
        <v>0</v>
      </c>
      <c r="E39" s="33">
        <v>1</v>
      </c>
      <c r="F39" s="33">
        <v>8.1999999999999993</v>
      </c>
      <c r="G39" s="33">
        <v>6.5</v>
      </c>
      <c r="H39" s="33">
        <v>1.35</v>
      </c>
      <c r="I39" s="33">
        <v>1.77</v>
      </c>
      <c r="J39" s="33">
        <v>0</v>
      </c>
      <c r="K39" s="33">
        <v>0</v>
      </c>
      <c r="L39" s="33">
        <v>0</v>
      </c>
      <c r="M39" s="33">
        <v>0</v>
      </c>
      <c r="N39" s="306">
        <f t="shared" ref="N39:N45" si="13">SUM(C39:M39)</f>
        <v>18.82</v>
      </c>
    </row>
    <row r="40" spans="1:16" x14ac:dyDescent="0.35">
      <c r="A40" s="73"/>
      <c r="B40" s="270" t="s">
        <v>43</v>
      </c>
      <c r="C40" s="33">
        <v>0</v>
      </c>
      <c r="D40" s="33">
        <v>0.8</v>
      </c>
      <c r="E40" s="33">
        <v>1</v>
      </c>
      <c r="F40" s="33">
        <v>15</v>
      </c>
      <c r="G40" s="33">
        <v>7</v>
      </c>
      <c r="H40" s="33">
        <v>3</v>
      </c>
      <c r="I40" s="33">
        <v>3</v>
      </c>
      <c r="J40" s="33">
        <v>0</v>
      </c>
      <c r="K40" s="33">
        <v>0</v>
      </c>
      <c r="L40" s="33">
        <v>0</v>
      </c>
      <c r="M40" s="33">
        <v>0</v>
      </c>
      <c r="N40" s="306">
        <f t="shared" si="13"/>
        <v>29.8</v>
      </c>
    </row>
    <row r="41" spans="1:16" x14ac:dyDescent="0.35">
      <c r="A41" s="73"/>
      <c r="B41" s="270" t="s">
        <v>44</v>
      </c>
      <c r="C41" s="33">
        <v>1</v>
      </c>
      <c r="D41" s="33">
        <v>0</v>
      </c>
      <c r="E41" s="33">
        <v>7.5</v>
      </c>
      <c r="F41" s="33">
        <v>8.4</v>
      </c>
      <c r="G41" s="33">
        <v>4.5999999999999996</v>
      </c>
      <c r="H41" s="33">
        <v>3</v>
      </c>
      <c r="I41" s="33">
        <v>1</v>
      </c>
      <c r="J41" s="33">
        <v>0</v>
      </c>
      <c r="K41" s="33">
        <v>0</v>
      </c>
      <c r="L41" s="33">
        <v>0</v>
      </c>
      <c r="M41" s="33">
        <v>0</v>
      </c>
      <c r="N41" s="306">
        <f t="shared" si="13"/>
        <v>25.5</v>
      </c>
    </row>
    <row r="42" spans="1:16" x14ac:dyDescent="0.35">
      <c r="A42" s="73"/>
      <c r="B42" s="270" t="s">
        <v>45</v>
      </c>
      <c r="C42" s="33">
        <v>2.8</v>
      </c>
      <c r="D42" s="33">
        <v>0</v>
      </c>
      <c r="E42" s="33">
        <v>12</v>
      </c>
      <c r="F42" s="33">
        <v>10</v>
      </c>
      <c r="G42" s="33">
        <v>12.2</v>
      </c>
      <c r="H42" s="33">
        <v>5</v>
      </c>
      <c r="I42" s="33">
        <v>2</v>
      </c>
      <c r="J42" s="33">
        <v>1</v>
      </c>
      <c r="K42" s="33">
        <v>0</v>
      </c>
      <c r="L42" s="33">
        <v>0</v>
      </c>
      <c r="M42" s="33">
        <v>0</v>
      </c>
      <c r="N42" s="306">
        <f t="shared" si="13"/>
        <v>45</v>
      </c>
    </row>
    <row r="43" spans="1:16" x14ac:dyDescent="0.35">
      <c r="A43" s="73"/>
      <c r="B43" s="270" t="s">
        <v>46</v>
      </c>
      <c r="C43" s="33">
        <v>0</v>
      </c>
      <c r="D43" s="33">
        <v>1</v>
      </c>
      <c r="E43" s="33">
        <v>2</v>
      </c>
      <c r="F43" s="33">
        <v>9.76</v>
      </c>
      <c r="G43" s="33">
        <v>11.2</v>
      </c>
      <c r="H43" s="33">
        <v>1.6</v>
      </c>
      <c r="I43" s="33">
        <v>0</v>
      </c>
      <c r="J43" s="33">
        <v>0.8</v>
      </c>
      <c r="K43" s="33">
        <v>0</v>
      </c>
      <c r="L43" s="33">
        <v>0</v>
      </c>
      <c r="M43" s="33">
        <v>0</v>
      </c>
      <c r="N43" s="306">
        <f t="shared" si="13"/>
        <v>26.360000000000003</v>
      </c>
    </row>
    <row r="44" spans="1:16" x14ac:dyDescent="0.35">
      <c r="A44" s="73"/>
      <c r="B44" s="270" t="s">
        <v>47</v>
      </c>
      <c r="C44" s="33">
        <v>3</v>
      </c>
      <c r="D44" s="33">
        <v>0.8</v>
      </c>
      <c r="E44" s="33">
        <v>9.3000000000000007</v>
      </c>
      <c r="F44" s="33">
        <v>20.95</v>
      </c>
      <c r="G44" s="33">
        <v>20.66</v>
      </c>
      <c r="H44" s="33">
        <v>4.2</v>
      </c>
      <c r="I44" s="33">
        <v>0</v>
      </c>
      <c r="J44" s="33">
        <v>3</v>
      </c>
      <c r="K44" s="33">
        <v>0</v>
      </c>
      <c r="L44" s="33">
        <v>0</v>
      </c>
      <c r="M44" s="33">
        <v>0</v>
      </c>
      <c r="N44" s="306">
        <f t="shared" si="13"/>
        <v>61.91</v>
      </c>
    </row>
    <row r="45" spans="1:16" x14ac:dyDescent="0.35">
      <c r="A45" s="73"/>
      <c r="B45" s="270" t="s">
        <v>48</v>
      </c>
      <c r="C45" s="33">
        <v>0</v>
      </c>
      <c r="D45" s="33">
        <v>0</v>
      </c>
      <c r="E45" s="33">
        <v>6</v>
      </c>
      <c r="F45" s="33">
        <v>6.5</v>
      </c>
      <c r="G45" s="33">
        <v>11.18</v>
      </c>
      <c r="H45" s="33">
        <v>2</v>
      </c>
      <c r="I45" s="33">
        <v>1</v>
      </c>
      <c r="J45" s="33">
        <v>0</v>
      </c>
      <c r="K45" s="33">
        <v>0</v>
      </c>
      <c r="L45" s="33">
        <v>0</v>
      </c>
      <c r="M45" s="33">
        <v>0</v>
      </c>
      <c r="N45" s="306">
        <f t="shared" si="13"/>
        <v>26.68</v>
      </c>
    </row>
    <row r="46" spans="1:16" s="18" customFormat="1" x14ac:dyDescent="0.35">
      <c r="A46" s="73"/>
      <c r="B46" s="271" t="s">
        <v>49</v>
      </c>
      <c r="C46" s="261">
        <f>SUM(C38:C45)</f>
        <v>6.8</v>
      </c>
      <c r="D46" s="63">
        <f t="shared" ref="D46:M46" si="14">SUM(D38:D45)</f>
        <v>2.6</v>
      </c>
      <c r="E46" s="63">
        <f t="shared" si="14"/>
        <v>48.8</v>
      </c>
      <c r="F46" s="63">
        <f t="shared" si="14"/>
        <v>90.21</v>
      </c>
      <c r="G46" s="63">
        <f t="shared" si="14"/>
        <v>86.94</v>
      </c>
      <c r="H46" s="63">
        <f t="shared" si="14"/>
        <v>29.849999999999998</v>
      </c>
      <c r="I46" s="63">
        <f t="shared" si="14"/>
        <v>10.77</v>
      </c>
      <c r="J46" s="63">
        <f t="shared" si="14"/>
        <v>5.8</v>
      </c>
      <c r="K46" s="63">
        <f t="shared" si="14"/>
        <v>0</v>
      </c>
      <c r="L46" s="63">
        <f t="shared" si="14"/>
        <v>0</v>
      </c>
      <c r="M46" s="63">
        <f t="shared" si="14"/>
        <v>0</v>
      </c>
      <c r="N46" s="29">
        <f>SUM(N38:N45)</f>
        <v>281.77</v>
      </c>
    </row>
    <row r="47" spans="1:16" x14ac:dyDescent="0.35">
      <c r="A47" s="73"/>
      <c r="B47" s="270" t="s">
        <v>50</v>
      </c>
      <c r="C47" s="33">
        <v>7.35</v>
      </c>
      <c r="D47" s="33">
        <v>2.4</v>
      </c>
      <c r="E47" s="33">
        <v>18</v>
      </c>
      <c r="F47" s="33">
        <v>12.8</v>
      </c>
      <c r="G47" s="33">
        <v>40.08</v>
      </c>
      <c r="H47" s="33">
        <v>14.2</v>
      </c>
      <c r="I47" s="33">
        <v>2</v>
      </c>
      <c r="J47" s="33">
        <v>1</v>
      </c>
      <c r="K47" s="33">
        <v>0</v>
      </c>
      <c r="L47" s="33">
        <v>0</v>
      </c>
      <c r="M47" s="33">
        <v>0</v>
      </c>
      <c r="N47" s="306">
        <f>SUM(C47:M47)</f>
        <v>97.83</v>
      </c>
    </row>
    <row r="48" spans="1:16" x14ac:dyDescent="0.35">
      <c r="A48" s="73"/>
      <c r="B48" s="270" t="s">
        <v>51</v>
      </c>
      <c r="C48" s="33">
        <v>0</v>
      </c>
      <c r="D48" s="33">
        <v>0</v>
      </c>
      <c r="E48" s="33">
        <v>13</v>
      </c>
      <c r="F48" s="33">
        <v>17.309999999999999</v>
      </c>
      <c r="G48" s="33">
        <v>36.18</v>
      </c>
      <c r="H48" s="33">
        <v>9.3000000000000007</v>
      </c>
      <c r="I48" s="33">
        <v>3</v>
      </c>
      <c r="J48" s="33">
        <v>1</v>
      </c>
      <c r="K48" s="33">
        <v>0</v>
      </c>
      <c r="L48" s="33">
        <v>0</v>
      </c>
      <c r="M48" s="33">
        <v>0</v>
      </c>
      <c r="N48" s="306">
        <f>SUM(C48:M48)</f>
        <v>79.789999999999992</v>
      </c>
    </row>
    <row r="49" spans="1:16" s="18" customFormat="1" x14ac:dyDescent="0.35">
      <c r="A49" s="73"/>
      <c r="B49" s="271" t="s">
        <v>52</v>
      </c>
      <c r="C49" s="261">
        <f>SUM(C47:C48)</f>
        <v>7.35</v>
      </c>
      <c r="D49" s="63">
        <f t="shared" ref="D49:M49" si="15">SUM(D47:D48)</f>
        <v>2.4</v>
      </c>
      <c r="E49" s="63">
        <f t="shared" si="15"/>
        <v>31</v>
      </c>
      <c r="F49" s="63">
        <f t="shared" si="15"/>
        <v>30.11</v>
      </c>
      <c r="G49" s="63">
        <f t="shared" si="15"/>
        <v>76.259999999999991</v>
      </c>
      <c r="H49" s="63">
        <f t="shared" si="15"/>
        <v>23.5</v>
      </c>
      <c r="I49" s="63">
        <f t="shared" si="15"/>
        <v>5</v>
      </c>
      <c r="J49" s="63">
        <f t="shared" si="15"/>
        <v>2</v>
      </c>
      <c r="K49" s="63">
        <f t="shared" si="15"/>
        <v>0</v>
      </c>
      <c r="L49" s="63">
        <f t="shared" si="15"/>
        <v>0</v>
      </c>
      <c r="M49" s="63">
        <f t="shared" si="15"/>
        <v>0</v>
      </c>
      <c r="N49" s="29">
        <f>SUM(N47:N48)</f>
        <v>177.62</v>
      </c>
    </row>
    <row r="50" spans="1:16" x14ac:dyDescent="0.35">
      <c r="A50" s="73"/>
      <c r="B50" s="270" t="s">
        <v>53</v>
      </c>
      <c r="C50" s="33">
        <v>0</v>
      </c>
      <c r="D50" s="33">
        <v>0</v>
      </c>
      <c r="E50" s="33">
        <v>20</v>
      </c>
      <c r="F50" s="33">
        <v>26.73</v>
      </c>
      <c r="G50" s="33">
        <v>32.5</v>
      </c>
      <c r="H50" s="33">
        <v>6.82</v>
      </c>
      <c r="I50" s="33">
        <v>1</v>
      </c>
      <c r="J50" s="33">
        <v>1</v>
      </c>
      <c r="K50" s="33">
        <v>0</v>
      </c>
      <c r="L50" s="33">
        <v>0</v>
      </c>
      <c r="M50" s="33">
        <v>0</v>
      </c>
      <c r="N50" s="306">
        <f>SUM(C50:M50)</f>
        <v>88.050000000000011</v>
      </c>
    </row>
    <row r="51" spans="1:16" x14ac:dyDescent="0.35">
      <c r="A51" s="73"/>
      <c r="B51" s="270" t="s">
        <v>54</v>
      </c>
      <c r="C51" s="33">
        <v>1.8</v>
      </c>
      <c r="D51" s="33">
        <v>0</v>
      </c>
      <c r="E51" s="33">
        <v>6</v>
      </c>
      <c r="F51" s="33">
        <v>19</v>
      </c>
      <c r="G51" s="33">
        <v>11.4</v>
      </c>
      <c r="H51" s="33">
        <v>1</v>
      </c>
      <c r="I51" s="33">
        <v>2.91</v>
      </c>
      <c r="J51" s="33">
        <v>1</v>
      </c>
      <c r="K51" s="33">
        <v>0</v>
      </c>
      <c r="L51" s="33">
        <v>0</v>
      </c>
      <c r="M51" s="33">
        <v>0</v>
      </c>
      <c r="N51" s="306">
        <f t="shared" ref="N51:N54" si="16">SUM(C51:M51)</f>
        <v>43.11</v>
      </c>
    </row>
    <row r="52" spans="1:16" x14ac:dyDescent="0.35">
      <c r="A52" s="73"/>
      <c r="B52" s="270" t="s">
        <v>55</v>
      </c>
      <c r="C52" s="33">
        <v>4</v>
      </c>
      <c r="D52" s="33">
        <v>3</v>
      </c>
      <c r="E52" s="33">
        <v>5</v>
      </c>
      <c r="F52" s="33">
        <v>14.08</v>
      </c>
      <c r="G52" s="33">
        <v>13</v>
      </c>
      <c r="H52" s="33">
        <v>5.6</v>
      </c>
      <c r="I52" s="33">
        <v>1</v>
      </c>
      <c r="J52" s="33">
        <v>0</v>
      </c>
      <c r="K52" s="33">
        <v>0</v>
      </c>
      <c r="L52" s="33">
        <v>0</v>
      </c>
      <c r="M52" s="33">
        <v>0</v>
      </c>
      <c r="N52" s="306">
        <f t="shared" si="16"/>
        <v>45.68</v>
      </c>
    </row>
    <row r="53" spans="1:16" x14ac:dyDescent="0.35">
      <c r="A53" s="73"/>
      <c r="B53" s="270" t="s">
        <v>56</v>
      </c>
      <c r="C53" s="33">
        <v>0</v>
      </c>
      <c r="D53" s="33">
        <v>2.6</v>
      </c>
      <c r="E53" s="33">
        <v>8</v>
      </c>
      <c r="F53" s="33">
        <v>28</v>
      </c>
      <c r="G53" s="33">
        <v>22</v>
      </c>
      <c r="H53" s="33">
        <v>6.5</v>
      </c>
      <c r="I53" s="33">
        <v>2</v>
      </c>
      <c r="J53" s="33">
        <v>1</v>
      </c>
      <c r="K53" s="33">
        <v>0</v>
      </c>
      <c r="L53" s="33">
        <v>0</v>
      </c>
      <c r="M53" s="33">
        <v>0</v>
      </c>
      <c r="N53" s="306">
        <f t="shared" si="16"/>
        <v>70.099999999999994</v>
      </c>
    </row>
    <row r="54" spans="1:16" x14ac:dyDescent="0.35">
      <c r="A54" s="73"/>
      <c r="B54" s="270" t="s">
        <v>57</v>
      </c>
      <c r="C54" s="33">
        <v>3</v>
      </c>
      <c r="D54" s="33">
        <v>0</v>
      </c>
      <c r="E54" s="33">
        <v>8.5</v>
      </c>
      <c r="F54" s="33">
        <v>17.46</v>
      </c>
      <c r="G54" s="33">
        <v>12.6</v>
      </c>
      <c r="H54" s="33">
        <v>3</v>
      </c>
      <c r="I54" s="33">
        <v>0.8</v>
      </c>
      <c r="J54" s="33">
        <v>0</v>
      </c>
      <c r="K54" s="33">
        <v>0</v>
      </c>
      <c r="L54" s="33">
        <v>0</v>
      </c>
      <c r="M54" s="33">
        <v>0</v>
      </c>
      <c r="N54" s="306">
        <f t="shared" si="16"/>
        <v>45.36</v>
      </c>
    </row>
    <row r="55" spans="1:16" s="18" customFormat="1" x14ac:dyDescent="0.35">
      <c r="A55" s="73"/>
      <c r="B55" s="271" t="s">
        <v>58</v>
      </c>
      <c r="C55" s="261">
        <f>SUM(C50:C54)</f>
        <v>8.8000000000000007</v>
      </c>
      <c r="D55" s="63">
        <f t="shared" ref="D55:M55" si="17">SUM(D50:D54)</f>
        <v>5.6</v>
      </c>
      <c r="E55" s="63">
        <f t="shared" si="17"/>
        <v>47.5</v>
      </c>
      <c r="F55" s="63">
        <f t="shared" si="17"/>
        <v>105.27000000000001</v>
      </c>
      <c r="G55" s="63">
        <f t="shared" si="17"/>
        <v>91.5</v>
      </c>
      <c r="H55" s="63">
        <f t="shared" si="17"/>
        <v>22.92</v>
      </c>
      <c r="I55" s="63">
        <f t="shared" si="17"/>
        <v>7.71</v>
      </c>
      <c r="J55" s="63">
        <f t="shared" si="17"/>
        <v>3</v>
      </c>
      <c r="K55" s="63">
        <f t="shared" si="17"/>
        <v>0</v>
      </c>
      <c r="L55" s="63">
        <f t="shared" si="17"/>
        <v>0</v>
      </c>
      <c r="M55" s="63">
        <f t="shared" si="17"/>
        <v>0</v>
      </c>
      <c r="N55" s="29">
        <f>SUM(N50:N54)</f>
        <v>292.3</v>
      </c>
    </row>
    <row r="56" spans="1:16" x14ac:dyDescent="0.35">
      <c r="A56" s="73"/>
      <c r="B56" s="270" t="s">
        <v>59</v>
      </c>
      <c r="C56" s="33">
        <v>3.89</v>
      </c>
      <c r="D56" s="33">
        <v>2</v>
      </c>
      <c r="E56" s="33">
        <v>7</v>
      </c>
      <c r="F56" s="33">
        <v>19.55</v>
      </c>
      <c r="G56" s="33">
        <v>5.95</v>
      </c>
      <c r="H56" s="33">
        <v>1</v>
      </c>
      <c r="I56" s="33">
        <v>1</v>
      </c>
      <c r="J56" s="33">
        <v>0</v>
      </c>
      <c r="K56" s="33">
        <v>0</v>
      </c>
      <c r="L56" s="33">
        <v>0</v>
      </c>
      <c r="M56" s="33">
        <v>0</v>
      </c>
      <c r="N56" s="306">
        <f>SUM(C56:M56)</f>
        <v>40.39</v>
      </c>
    </row>
    <row r="57" spans="1:16" x14ac:dyDescent="0.35">
      <c r="A57" s="73"/>
      <c r="B57" s="270" t="s">
        <v>60</v>
      </c>
      <c r="C57" s="33">
        <v>0</v>
      </c>
      <c r="D57" s="33">
        <v>0</v>
      </c>
      <c r="E57" s="33">
        <v>12.8</v>
      </c>
      <c r="F57" s="33">
        <v>28.5</v>
      </c>
      <c r="G57" s="33">
        <v>24.9</v>
      </c>
      <c r="H57" s="33">
        <v>5.8</v>
      </c>
      <c r="I57" s="33">
        <v>1</v>
      </c>
      <c r="J57" s="33">
        <v>1</v>
      </c>
      <c r="K57" s="33">
        <v>0</v>
      </c>
      <c r="L57" s="33">
        <v>0</v>
      </c>
      <c r="M57" s="33">
        <v>0</v>
      </c>
      <c r="N57" s="306">
        <f t="shared" ref="N57:N60" si="18">SUM(C57:M57)</f>
        <v>73.999999999999986</v>
      </c>
    </row>
    <row r="58" spans="1:16" x14ac:dyDescent="0.35">
      <c r="A58" s="73"/>
      <c r="B58" s="272" t="s">
        <v>61</v>
      </c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8">
        <f t="shared" si="18"/>
        <v>0</v>
      </c>
      <c r="O58" s="4"/>
    </row>
    <row r="59" spans="1:16" x14ac:dyDescent="0.35">
      <c r="A59" s="73"/>
      <c r="B59" s="270" t="s">
        <v>62</v>
      </c>
      <c r="C59" s="33">
        <v>2.6</v>
      </c>
      <c r="D59" s="33">
        <v>1</v>
      </c>
      <c r="E59" s="33">
        <v>12</v>
      </c>
      <c r="F59" s="33">
        <v>10.97</v>
      </c>
      <c r="G59" s="33">
        <v>13.8</v>
      </c>
      <c r="H59" s="33">
        <v>1.8</v>
      </c>
      <c r="I59" s="33">
        <v>1</v>
      </c>
      <c r="J59" s="33">
        <v>0</v>
      </c>
      <c r="K59" s="33">
        <v>0</v>
      </c>
      <c r="L59" s="33">
        <v>0</v>
      </c>
      <c r="M59" s="33">
        <v>0</v>
      </c>
      <c r="N59" s="306">
        <f t="shared" si="18"/>
        <v>43.17</v>
      </c>
    </row>
    <row r="60" spans="1:16" x14ac:dyDescent="0.35">
      <c r="A60" s="73"/>
      <c r="B60" s="274" t="s">
        <v>63</v>
      </c>
      <c r="C60" s="33">
        <v>1</v>
      </c>
      <c r="D60" s="33">
        <v>0</v>
      </c>
      <c r="E60" s="33">
        <v>5</v>
      </c>
      <c r="F60" s="33">
        <v>8.64</v>
      </c>
      <c r="G60" s="33">
        <v>11.3</v>
      </c>
      <c r="H60" s="33">
        <v>2.62</v>
      </c>
      <c r="I60" s="33">
        <v>1</v>
      </c>
      <c r="J60" s="33">
        <v>0</v>
      </c>
      <c r="K60" s="33">
        <v>0</v>
      </c>
      <c r="L60" s="33">
        <v>0</v>
      </c>
      <c r="M60" s="33">
        <v>0</v>
      </c>
      <c r="N60" s="306">
        <f t="shared" si="18"/>
        <v>29.560000000000002</v>
      </c>
    </row>
    <row r="61" spans="1:16" s="18" customFormat="1" x14ac:dyDescent="0.35">
      <c r="A61" s="71"/>
      <c r="B61" s="271" t="s">
        <v>64</v>
      </c>
      <c r="C61" s="261">
        <f>SUM(C56:C60)</f>
        <v>7.49</v>
      </c>
      <c r="D61" s="63">
        <f t="shared" ref="D61:M61" si="19">SUM(D56:D60)</f>
        <v>3</v>
      </c>
      <c r="E61" s="63">
        <f t="shared" si="19"/>
        <v>36.799999999999997</v>
      </c>
      <c r="F61" s="63">
        <f t="shared" si="19"/>
        <v>67.66</v>
      </c>
      <c r="G61" s="63">
        <f t="shared" si="19"/>
        <v>55.95</v>
      </c>
      <c r="H61" s="63">
        <f t="shared" si="19"/>
        <v>11.219999999999999</v>
      </c>
      <c r="I61" s="63">
        <f t="shared" si="19"/>
        <v>4</v>
      </c>
      <c r="J61" s="63">
        <f t="shared" si="19"/>
        <v>1</v>
      </c>
      <c r="K61" s="63">
        <f t="shared" si="19"/>
        <v>0</v>
      </c>
      <c r="L61" s="63">
        <f t="shared" si="19"/>
        <v>0</v>
      </c>
      <c r="M61" s="63">
        <f t="shared" si="19"/>
        <v>0</v>
      </c>
      <c r="N61" s="251">
        <f>SUM(N56:N60)</f>
        <v>187.12</v>
      </c>
      <c r="O61" s="324" t="s">
        <v>156</v>
      </c>
      <c r="P61" s="237" t="s">
        <v>144</v>
      </c>
    </row>
    <row r="62" spans="1:16" s="9" customFormat="1" x14ac:dyDescent="0.35">
      <c r="A62" s="23" t="s">
        <v>115</v>
      </c>
      <c r="B62" s="258"/>
      <c r="C62" s="261">
        <f t="shared" ref="C62:M62" si="20">AVERAGE(C4:C8,C10:C14,C16:C18,C20:C22,C24:C29,C31:C32,C34:C36,C38:C45,C47:C48,C50:C54,C56:C60)</f>
        <v>2.0377777777777775</v>
      </c>
      <c r="D62" s="63">
        <f t="shared" si="20"/>
        <v>0.83644444444444443</v>
      </c>
      <c r="E62" s="63">
        <f t="shared" si="20"/>
        <v>12.388444444444442</v>
      </c>
      <c r="F62" s="63">
        <f t="shared" si="20"/>
        <v>21.314666666666668</v>
      </c>
      <c r="G62" s="63">
        <f t="shared" si="20"/>
        <v>17.196888888888886</v>
      </c>
      <c r="H62" s="63">
        <f t="shared" si="20"/>
        <v>5.5739999999999981</v>
      </c>
      <c r="I62" s="63">
        <f t="shared" si="20"/>
        <v>1.8928888888888886</v>
      </c>
      <c r="J62" s="63">
        <f t="shared" si="20"/>
        <v>0.61777777777777776</v>
      </c>
      <c r="K62" s="63">
        <f t="shared" si="20"/>
        <v>4.4444444444444446E-2</v>
      </c>
      <c r="L62" s="63">
        <f t="shared" si="20"/>
        <v>0</v>
      </c>
      <c r="M62" s="63">
        <f t="shared" si="20"/>
        <v>0</v>
      </c>
      <c r="N62" s="265">
        <f>SUM(C62:M62)</f>
        <v>61.903333333333322</v>
      </c>
    </row>
    <row r="63" spans="1:16" x14ac:dyDescent="0.35">
      <c r="A63" s="18" t="s">
        <v>66</v>
      </c>
      <c r="B63" s="275" t="s">
        <v>67</v>
      </c>
      <c r="C63" s="33">
        <v>0</v>
      </c>
      <c r="D63" s="33">
        <v>0</v>
      </c>
      <c r="E63" s="33">
        <v>28.8</v>
      </c>
      <c r="F63" s="33">
        <v>30.26</v>
      </c>
      <c r="G63" s="33">
        <v>24.33</v>
      </c>
      <c r="H63" s="33">
        <v>12.6</v>
      </c>
      <c r="I63" s="33">
        <v>2</v>
      </c>
      <c r="J63" s="33">
        <v>0</v>
      </c>
      <c r="K63" s="33">
        <v>0</v>
      </c>
      <c r="L63" s="33">
        <v>0</v>
      </c>
      <c r="M63" s="304">
        <v>0</v>
      </c>
      <c r="N63" s="306">
        <f>SUM(C63:M63)</f>
        <v>97.99</v>
      </c>
    </row>
    <row r="64" spans="1:16" x14ac:dyDescent="0.35">
      <c r="A64" s="18"/>
      <c r="B64" s="202" t="s">
        <v>68</v>
      </c>
      <c r="C64" s="33">
        <v>1</v>
      </c>
      <c r="D64" s="33">
        <v>0</v>
      </c>
      <c r="E64" s="33">
        <v>9.4</v>
      </c>
      <c r="F64" s="33">
        <v>8.5</v>
      </c>
      <c r="G64" s="33">
        <v>9.9600000000000009</v>
      </c>
      <c r="H64" s="33">
        <v>3</v>
      </c>
      <c r="I64" s="33">
        <v>1</v>
      </c>
      <c r="J64" s="33">
        <v>0</v>
      </c>
      <c r="K64" s="33">
        <v>0</v>
      </c>
      <c r="L64" s="33">
        <v>0</v>
      </c>
      <c r="M64" s="304">
        <v>0</v>
      </c>
      <c r="N64" s="306">
        <f>SUM(C64:M64)</f>
        <v>32.86</v>
      </c>
    </row>
    <row r="65" spans="1:14" s="9" customFormat="1" x14ac:dyDescent="0.35">
      <c r="A65" s="23" t="s">
        <v>116</v>
      </c>
      <c r="B65" s="258"/>
      <c r="C65" s="261">
        <f>AVERAGE(C63:C64)</f>
        <v>0.5</v>
      </c>
      <c r="D65" s="63">
        <f t="shared" ref="D65:M65" si="21">AVERAGE(D63:D64)</f>
        <v>0</v>
      </c>
      <c r="E65" s="63">
        <f t="shared" si="21"/>
        <v>19.100000000000001</v>
      </c>
      <c r="F65" s="63">
        <f>AVERAGE(F63:F64)</f>
        <v>19.380000000000003</v>
      </c>
      <c r="G65" s="63">
        <f t="shared" si="21"/>
        <v>17.145</v>
      </c>
      <c r="H65" s="63">
        <f t="shared" si="21"/>
        <v>7.8</v>
      </c>
      <c r="I65" s="63">
        <f t="shared" si="21"/>
        <v>1.5</v>
      </c>
      <c r="J65" s="63">
        <f t="shared" si="21"/>
        <v>0</v>
      </c>
      <c r="K65" s="63">
        <f t="shared" si="21"/>
        <v>0</v>
      </c>
      <c r="L65" s="63">
        <f t="shared" si="21"/>
        <v>0</v>
      </c>
      <c r="M65" s="168">
        <f t="shared" si="21"/>
        <v>0</v>
      </c>
      <c r="N65" s="29">
        <f>AVERAGE(N63:N64)</f>
        <v>65.424999999999997</v>
      </c>
    </row>
    <row r="66" spans="1:14" x14ac:dyDescent="0.35">
      <c r="A66" s="18" t="s">
        <v>117</v>
      </c>
      <c r="B66" s="276" t="s">
        <v>118</v>
      </c>
      <c r="C66" s="33">
        <v>0</v>
      </c>
      <c r="D66" s="33">
        <v>0</v>
      </c>
      <c r="E66" s="33">
        <v>9</v>
      </c>
      <c r="F66" s="33">
        <v>9.5399999999999991</v>
      </c>
      <c r="G66" s="33">
        <v>8.0299999999999994</v>
      </c>
      <c r="H66" s="33">
        <v>0.8</v>
      </c>
      <c r="I66" s="33">
        <v>0.8</v>
      </c>
      <c r="J66" s="33">
        <v>0</v>
      </c>
      <c r="K66" s="33">
        <v>0</v>
      </c>
      <c r="L66" s="33">
        <v>0</v>
      </c>
      <c r="M66" s="304">
        <v>0</v>
      </c>
      <c r="N66" s="309">
        <f>SUM(C66:M66)</f>
        <v>28.17</v>
      </c>
    </row>
    <row r="67" spans="1:14" x14ac:dyDescent="0.35">
      <c r="B67" s="276" t="s">
        <v>71</v>
      </c>
      <c r="C67" s="33">
        <v>0</v>
      </c>
      <c r="D67" s="33">
        <v>0</v>
      </c>
      <c r="E67" s="33">
        <v>35.76</v>
      </c>
      <c r="F67" s="33">
        <v>57.2</v>
      </c>
      <c r="G67" s="33">
        <v>33.1</v>
      </c>
      <c r="H67" s="33">
        <v>4</v>
      </c>
      <c r="I67" s="33">
        <v>3</v>
      </c>
      <c r="J67" s="33">
        <v>1</v>
      </c>
      <c r="K67" s="33">
        <v>0</v>
      </c>
      <c r="L67" s="33">
        <v>0</v>
      </c>
      <c r="M67" s="304">
        <v>0</v>
      </c>
      <c r="N67" s="306">
        <f t="shared" ref="N67:N70" si="22">SUM(C67:M67)</f>
        <v>134.06</v>
      </c>
    </row>
    <row r="68" spans="1:14" x14ac:dyDescent="0.35">
      <c r="A68" s="18"/>
      <c r="B68" s="276" t="s">
        <v>72</v>
      </c>
      <c r="C68" s="33">
        <v>1.8</v>
      </c>
      <c r="D68" s="33">
        <v>0</v>
      </c>
      <c r="E68" s="33">
        <v>3</v>
      </c>
      <c r="F68" s="33">
        <v>11.9</v>
      </c>
      <c r="G68" s="33">
        <v>7.3</v>
      </c>
      <c r="H68" s="33">
        <v>1</v>
      </c>
      <c r="I68" s="33">
        <v>1</v>
      </c>
      <c r="J68" s="33">
        <v>0</v>
      </c>
      <c r="K68" s="33">
        <v>0</v>
      </c>
      <c r="L68" s="33">
        <v>0</v>
      </c>
      <c r="M68" s="304">
        <v>0</v>
      </c>
      <c r="N68" s="306">
        <f t="shared" si="22"/>
        <v>26</v>
      </c>
    </row>
    <row r="69" spans="1:14" x14ac:dyDescent="0.35">
      <c r="A69" s="18"/>
      <c r="B69" s="276" t="s">
        <v>73</v>
      </c>
      <c r="C69" s="33">
        <v>0</v>
      </c>
      <c r="D69" s="33">
        <v>0</v>
      </c>
      <c r="E69" s="33">
        <v>18</v>
      </c>
      <c r="F69" s="33">
        <v>25.2</v>
      </c>
      <c r="G69" s="33">
        <v>18</v>
      </c>
      <c r="H69" s="33">
        <v>4</v>
      </c>
      <c r="I69" s="33">
        <v>2</v>
      </c>
      <c r="J69" s="33">
        <v>0</v>
      </c>
      <c r="K69" s="33">
        <v>0</v>
      </c>
      <c r="L69" s="33">
        <v>0</v>
      </c>
      <c r="M69" s="304">
        <v>0</v>
      </c>
      <c r="N69" s="306">
        <f t="shared" si="22"/>
        <v>67.2</v>
      </c>
    </row>
    <row r="70" spans="1:14" x14ac:dyDescent="0.35">
      <c r="A70" s="18"/>
      <c r="B70" s="276" t="s">
        <v>74</v>
      </c>
      <c r="C70" s="33">
        <v>0</v>
      </c>
      <c r="D70" s="33">
        <v>0</v>
      </c>
      <c r="E70" s="33">
        <v>6.8</v>
      </c>
      <c r="F70" s="33">
        <v>8.8000000000000007</v>
      </c>
      <c r="G70" s="33">
        <v>12.5</v>
      </c>
      <c r="H70" s="33">
        <v>2</v>
      </c>
      <c r="I70" s="33">
        <v>1</v>
      </c>
      <c r="J70" s="33">
        <v>0</v>
      </c>
      <c r="K70" s="33">
        <v>0</v>
      </c>
      <c r="L70" s="33">
        <v>0</v>
      </c>
      <c r="M70" s="304">
        <v>0</v>
      </c>
      <c r="N70" s="310">
        <f t="shared" si="22"/>
        <v>31.1</v>
      </c>
    </row>
    <row r="71" spans="1:14" s="9" customFormat="1" x14ac:dyDescent="0.35">
      <c r="A71" s="23" t="s">
        <v>119</v>
      </c>
      <c r="B71" s="258"/>
      <c r="C71" s="261">
        <f>AVERAGE(C66:C70)</f>
        <v>0.36</v>
      </c>
      <c r="D71" s="63">
        <f t="shared" ref="D71:M71" si="23">AVERAGE(D66:D70)</f>
        <v>0</v>
      </c>
      <c r="E71" s="63">
        <f t="shared" si="23"/>
        <v>14.511999999999997</v>
      </c>
      <c r="F71" s="63">
        <f t="shared" si="23"/>
        <v>22.528000000000002</v>
      </c>
      <c r="G71" s="63">
        <f t="shared" si="23"/>
        <v>15.786000000000001</v>
      </c>
      <c r="H71" s="63">
        <f t="shared" si="23"/>
        <v>2.3600000000000003</v>
      </c>
      <c r="I71" s="63">
        <f t="shared" si="23"/>
        <v>1.56</v>
      </c>
      <c r="J71" s="63">
        <f t="shared" si="23"/>
        <v>0.2</v>
      </c>
      <c r="K71" s="63">
        <f t="shared" si="23"/>
        <v>0</v>
      </c>
      <c r="L71" s="63">
        <f t="shared" si="23"/>
        <v>0</v>
      </c>
      <c r="M71" s="168">
        <f t="shared" si="23"/>
        <v>0</v>
      </c>
      <c r="N71" s="169">
        <f>AVERAGE(N66:N70)</f>
        <v>57.306000000000004</v>
      </c>
    </row>
    <row r="72" spans="1:14" x14ac:dyDescent="0.35">
      <c r="A72" s="18" t="s">
        <v>76</v>
      </c>
      <c r="B72" s="276" t="s">
        <v>77</v>
      </c>
      <c r="C72" s="33">
        <v>0</v>
      </c>
      <c r="D72" s="33">
        <v>0</v>
      </c>
      <c r="E72" s="33">
        <v>5</v>
      </c>
      <c r="F72" s="33">
        <v>15.48</v>
      </c>
      <c r="G72" s="33">
        <v>11.56</v>
      </c>
      <c r="H72" s="33">
        <v>4.5999999999999996</v>
      </c>
      <c r="I72" s="33">
        <v>1</v>
      </c>
      <c r="J72" s="33">
        <v>0</v>
      </c>
      <c r="K72" s="33">
        <v>0</v>
      </c>
      <c r="L72" s="33">
        <v>0</v>
      </c>
      <c r="M72" s="33">
        <v>0</v>
      </c>
      <c r="N72" s="306">
        <f>SUM(C72:M72)</f>
        <v>37.64</v>
      </c>
    </row>
    <row r="73" spans="1:14" x14ac:dyDescent="0.35">
      <c r="A73" s="18"/>
      <c r="B73" s="202" t="s">
        <v>127</v>
      </c>
      <c r="C73" s="311">
        <v>0</v>
      </c>
      <c r="D73" s="311">
        <v>0</v>
      </c>
      <c r="E73" s="311">
        <v>13</v>
      </c>
      <c r="F73" s="311">
        <v>13.63</v>
      </c>
      <c r="G73" s="311">
        <v>13.11</v>
      </c>
      <c r="H73" s="311">
        <v>8</v>
      </c>
      <c r="I73" s="311">
        <v>2</v>
      </c>
      <c r="J73" s="311">
        <v>0</v>
      </c>
      <c r="K73" s="311">
        <v>0</v>
      </c>
      <c r="L73" s="311">
        <v>0</v>
      </c>
      <c r="M73" s="311">
        <v>0</v>
      </c>
      <c r="N73" s="306">
        <f>SUM(C73:M73)</f>
        <v>49.74</v>
      </c>
    </row>
    <row r="74" spans="1:14" x14ac:dyDescent="0.35">
      <c r="A74" s="18"/>
      <c r="B74" s="276" t="s">
        <v>78</v>
      </c>
      <c r="C74" s="33">
        <v>0</v>
      </c>
      <c r="D74" s="33">
        <v>0</v>
      </c>
      <c r="E74" s="33">
        <v>23</v>
      </c>
      <c r="F74" s="33">
        <v>36.14</v>
      </c>
      <c r="G74" s="33">
        <v>49.9</v>
      </c>
      <c r="H74" s="33">
        <v>9.43</v>
      </c>
      <c r="I74" s="33">
        <v>1.7</v>
      </c>
      <c r="J74" s="33">
        <v>0</v>
      </c>
      <c r="K74" s="33">
        <v>1</v>
      </c>
      <c r="L74" s="33">
        <v>0</v>
      </c>
      <c r="M74" s="304">
        <v>0</v>
      </c>
      <c r="N74" s="306">
        <f>SUM(C74:M74)</f>
        <v>121.17</v>
      </c>
    </row>
    <row r="75" spans="1:14" s="9" customFormat="1" x14ac:dyDescent="0.35">
      <c r="A75" s="23" t="s">
        <v>120</v>
      </c>
      <c r="B75" s="258"/>
      <c r="C75" s="261">
        <f>AVERAGE(C72:C74)</f>
        <v>0</v>
      </c>
      <c r="D75" s="63">
        <f t="shared" ref="D75:M75" si="24">AVERAGE(D72:D74)</f>
        <v>0</v>
      </c>
      <c r="E75" s="63">
        <f t="shared" si="24"/>
        <v>13.666666666666666</v>
      </c>
      <c r="F75" s="63">
        <f t="shared" si="24"/>
        <v>21.75</v>
      </c>
      <c r="G75" s="63">
        <f t="shared" si="24"/>
        <v>24.856666666666666</v>
      </c>
      <c r="H75" s="63">
        <f t="shared" si="24"/>
        <v>7.3433333333333337</v>
      </c>
      <c r="I75" s="63">
        <f t="shared" si="24"/>
        <v>1.5666666666666667</v>
      </c>
      <c r="J75" s="63">
        <f t="shared" si="24"/>
        <v>0</v>
      </c>
      <c r="K75" s="63">
        <f t="shared" si="24"/>
        <v>0.33333333333333331</v>
      </c>
      <c r="L75" s="63">
        <f t="shared" si="24"/>
        <v>0</v>
      </c>
      <c r="M75" s="168">
        <f t="shared" si="24"/>
        <v>0</v>
      </c>
      <c r="N75" s="29">
        <f>AVERAGE(N72:N74)</f>
        <v>69.516666666666666</v>
      </c>
    </row>
    <row r="76" spans="1:14" s="9" customFormat="1" x14ac:dyDescent="0.35">
      <c r="A76" s="74" t="s">
        <v>81</v>
      </c>
      <c r="B76" s="277"/>
      <c r="C76" s="164">
        <f t="shared" ref="C76:M76" si="25">AVERAGE(C4:C8,C10:C14,C16:C18,C20:C22,C24:C29,C31:C32,C34:C36,C38:C45,C47:C48,C50:C54,C56:C60,C63:C64,C66:C70,C72:C74)</f>
        <v>1.718181818181818</v>
      </c>
      <c r="D76" s="75">
        <f t="shared" si="25"/>
        <v>0.6843636363636364</v>
      </c>
      <c r="E76" s="75">
        <f t="shared" si="25"/>
        <v>12.895272727272724</v>
      </c>
      <c r="F76" s="75">
        <f t="shared" si="25"/>
        <v>21.378363636363641</v>
      </c>
      <c r="G76" s="75">
        <f t="shared" si="25"/>
        <v>17.484545454545451</v>
      </c>
      <c r="H76" s="75">
        <f t="shared" si="25"/>
        <v>5.4592727272727268</v>
      </c>
      <c r="I76" s="75">
        <f t="shared" si="25"/>
        <v>1.8305454545454545</v>
      </c>
      <c r="J76" s="75">
        <f t="shared" si="25"/>
        <v>0.52363636363636368</v>
      </c>
      <c r="K76" s="75">
        <f t="shared" si="25"/>
        <v>5.4545454545454543E-2</v>
      </c>
      <c r="L76" s="75">
        <f t="shared" si="25"/>
        <v>0</v>
      </c>
      <c r="M76" s="75">
        <f t="shared" si="25"/>
        <v>0</v>
      </c>
      <c r="N76" s="75">
        <v>62.03</v>
      </c>
    </row>
    <row r="77" spans="1:14" x14ac:dyDescent="0.35">
      <c r="B77" s="158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02"/>
      <c r="N77" s="302"/>
    </row>
    <row r="78" spans="1:14" x14ac:dyDescent="0.35">
      <c r="A78" s="66" t="s">
        <v>82</v>
      </c>
      <c r="B78" s="66" t="s">
        <v>83</v>
      </c>
      <c r="C78" s="300">
        <v>0</v>
      </c>
      <c r="D78" s="300">
        <v>0</v>
      </c>
      <c r="E78" s="300">
        <v>0</v>
      </c>
      <c r="F78" s="300">
        <v>1</v>
      </c>
      <c r="G78" s="300">
        <v>2</v>
      </c>
      <c r="H78" s="300">
        <v>2</v>
      </c>
      <c r="I78" s="300">
        <v>0</v>
      </c>
      <c r="J78" s="300">
        <v>1</v>
      </c>
      <c r="K78" s="300">
        <v>0</v>
      </c>
      <c r="L78" s="300">
        <v>0</v>
      </c>
      <c r="M78" s="301">
        <v>0</v>
      </c>
      <c r="N78" s="302">
        <f>SUM(C78:M78)</f>
        <v>6</v>
      </c>
    </row>
    <row r="79" spans="1:14" x14ac:dyDescent="0.35">
      <c r="A79" s="20"/>
      <c r="B79" s="278" t="s">
        <v>128</v>
      </c>
      <c r="C79" s="263">
        <v>0</v>
      </c>
      <c r="D79" s="263">
        <v>0</v>
      </c>
      <c r="E79" s="263">
        <v>0</v>
      </c>
      <c r="F79" s="263">
        <v>12.4</v>
      </c>
      <c r="G79" s="263">
        <v>10</v>
      </c>
      <c r="H79" s="263">
        <v>10.6</v>
      </c>
      <c r="I79" s="263">
        <v>4</v>
      </c>
      <c r="J79" s="263"/>
      <c r="K79" s="263">
        <v>1</v>
      </c>
      <c r="L79" s="263">
        <v>0</v>
      </c>
      <c r="M79" s="312">
        <v>0</v>
      </c>
      <c r="N79" s="313">
        <f>SUM(C79:M79)</f>
        <v>38</v>
      </c>
    </row>
    <row r="80" spans="1:14" x14ac:dyDescent="0.35">
      <c r="A80" s="23" t="s">
        <v>84</v>
      </c>
      <c r="B80" s="258"/>
      <c r="C80" s="164">
        <f>AVERAGE(C78:C79)</f>
        <v>0</v>
      </c>
      <c r="D80" s="164">
        <f t="shared" ref="D80:M80" si="26">AVERAGE(D78:D79)</f>
        <v>0</v>
      </c>
      <c r="E80" s="164">
        <f t="shared" si="26"/>
        <v>0</v>
      </c>
      <c r="F80" s="164">
        <f t="shared" si="26"/>
        <v>6.7</v>
      </c>
      <c r="G80" s="164">
        <f t="shared" si="26"/>
        <v>6</v>
      </c>
      <c r="H80" s="164">
        <f t="shared" si="26"/>
        <v>6.3</v>
      </c>
      <c r="I80" s="164">
        <f t="shared" si="26"/>
        <v>2</v>
      </c>
      <c r="J80" s="164">
        <f t="shared" si="26"/>
        <v>1</v>
      </c>
      <c r="K80" s="164">
        <f t="shared" si="26"/>
        <v>0.5</v>
      </c>
      <c r="L80" s="164">
        <f t="shared" si="26"/>
        <v>0</v>
      </c>
      <c r="M80" s="164">
        <f t="shared" si="26"/>
        <v>0</v>
      </c>
      <c r="N80" s="279">
        <v>22.5</v>
      </c>
    </row>
    <row r="81" spans="3:14" x14ac:dyDescent="0.35"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</row>
    <row r="82" spans="3:14" x14ac:dyDescent="0.35"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</row>
    <row r="83" spans="3:14" x14ac:dyDescent="0.35"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</row>
    <row r="84" spans="3:14" x14ac:dyDescent="0.35"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</row>
  </sheetData>
  <printOptions gridLines="1"/>
  <pageMargins left="0.25" right="0.25" top="0.75" bottom="0.75" header="0.3" footer="0.3"/>
  <pageSetup paperSize="9" scale="76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7E3F-A75A-4ABB-A5F5-DFCC996DD2F3}">
  <sheetPr>
    <tabColor theme="5"/>
    <pageSetUpPr fitToPage="1"/>
  </sheetPr>
  <dimension ref="A1:AC83"/>
  <sheetViews>
    <sheetView topLeftCell="F1" zoomScale="60" zoomScaleNormal="60" workbookViewId="0">
      <selection activeCell="O93" sqref="O93"/>
    </sheetView>
  </sheetViews>
  <sheetFormatPr defaultColWidth="8.81640625" defaultRowHeight="18.5" x14ac:dyDescent="0.45"/>
  <cols>
    <col min="1" max="1" width="13.453125" style="79" customWidth="1"/>
    <col min="2" max="2" width="106.26953125" style="79" customWidth="1"/>
    <col min="3" max="3" width="10.26953125" style="79" customWidth="1"/>
    <col min="4" max="4" width="8.7265625" style="79" bestFit="1" customWidth="1"/>
    <col min="5" max="5" width="12" style="79" customWidth="1"/>
    <col min="6" max="6" width="12.26953125" style="79" customWidth="1"/>
    <col min="7" max="7" width="10.54296875" style="79" bestFit="1" customWidth="1"/>
    <col min="8" max="8" width="8.7265625" style="79" customWidth="1"/>
    <col min="9" max="9" width="7.81640625" style="79" customWidth="1"/>
    <col min="10" max="10" width="8.453125" style="79" customWidth="1"/>
    <col min="11" max="11" width="8.7265625" style="79" customWidth="1"/>
    <col min="12" max="12" width="10" style="79" customWidth="1"/>
    <col min="13" max="13" width="12" style="79" customWidth="1"/>
    <col min="14" max="14" width="20.1796875" style="79" customWidth="1"/>
    <col min="15" max="15" width="15.54296875" style="78" customWidth="1"/>
    <col min="16" max="16" width="20.453125" style="206" customWidth="1"/>
    <col min="17" max="17" width="26.26953125" style="79" customWidth="1"/>
    <col min="18" max="18" width="10" style="79" customWidth="1"/>
    <col min="19" max="28" width="8.81640625" style="79"/>
    <col min="29" max="29" width="36.54296875" style="79" customWidth="1"/>
    <col min="30" max="16384" width="8.81640625" style="79"/>
  </cols>
  <sheetData>
    <row r="1" spans="1:29" x14ac:dyDescent="0.45">
      <c r="A1" s="5" t="s">
        <v>125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9" x14ac:dyDescent="0.45">
      <c r="A2" s="5" t="s">
        <v>111</v>
      </c>
      <c r="B2" s="77"/>
      <c r="C2" s="80" t="s">
        <v>135</v>
      </c>
      <c r="D2" s="81"/>
      <c r="E2" s="80"/>
      <c r="F2" s="80"/>
      <c r="G2" s="80"/>
      <c r="H2" s="80"/>
      <c r="I2" s="80"/>
      <c r="J2" s="80"/>
      <c r="K2" s="80"/>
      <c r="L2" s="80"/>
      <c r="M2" s="80"/>
      <c r="N2" s="82"/>
    </row>
    <row r="3" spans="1:29" s="5" customFormat="1" ht="32.25" customHeight="1" x14ac:dyDescent="0.45">
      <c r="A3" s="5" t="s">
        <v>1</v>
      </c>
      <c r="B3" s="5" t="s">
        <v>98</v>
      </c>
      <c r="C3" s="197">
        <v>3</v>
      </c>
      <c r="D3" s="197">
        <v>4</v>
      </c>
      <c r="E3" s="197">
        <v>5</v>
      </c>
      <c r="F3" s="197">
        <v>6</v>
      </c>
      <c r="G3" s="197">
        <v>7</v>
      </c>
      <c r="H3" s="197" t="s">
        <v>3</v>
      </c>
      <c r="I3" s="197" t="s">
        <v>4</v>
      </c>
      <c r="J3" s="197" t="s">
        <v>5</v>
      </c>
      <c r="K3" s="197" t="s">
        <v>6</v>
      </c>
      <c r="L3" s="197">
        <v>9</v>
      </c>
      <c r="M3" s="197" t="s">
        <v>7</v>
      </c>
      <c r="N3" s="83" t="s">
        <v>112</v>
      </c>
      <c r="O3" s="83" t="s">
        <v>113</v>
      </c>
      <c r="P3" s="207" t="s">
        <v>114</v>
      </c>
    </row>
    <row r="4" spans="1:29" x14ac:dyDescent="0.45">
      <c r="A4" s="84" t="s">
        <v>103</v>
      </c>
      <c r="B4" s="192" t="s">
        <v>9</v>
      </c>
      <c r="C4">
        <v>1</v>
      </c>
      <c r="D4">
        <v>2</v>
      </c>
      <c r="E4">
        <v>7</v>
      </c>
      <c r="F4">
        <v>10</v>
      </c>
      <c r="G4">
        <v>17</v>
      </c>
      <c r="H4">
        <v>3</v>
      </c>
      <c r="I4">
        <v>3</v>
      </c>
      <c r="J4">
        <v>0</v>
      </c>
      <c r="K4">
        <v>0</v>
      </c>
      <c r="L4">
        <v>0</v>
      </c>
      <c r="M4">
        <v>0</v>
      </c>
      <c r="N4" s="84">
        <f>SUM(C4:M4)</f>
        <v>43</v>
      </c>
      <c r="O4" s="70">
        <v>38.6</v>
      </c>
      <c r="P4" s="208">
        <f>O4/N4</f>
        <v>0.89767441860465125</v>
      </c>
      <c r="S4" s="293" t="s">
        <v>143</v>
      </c>
      <c r="T4" s="241"/>
      <c r="U4" s="241"/>
      <c r="V4" s="241"/>
      <c r="W4" s="241"/>
      <c r="X4" s="241"/>
      <c r="Y4" s="241"/>
      <c r="Z4" s="241"/>
      <c r="AA4" s="241"/>
      <c r="AB4" s="241"/>
      <c r="AC4" s="242"/>
    </row>
    <row r="5" spans="1:29" x14ac:dyDescent="0.45">
      <c r="A5" s="86"/>
      <c r="B5" s="193" t="s">
        <v>10</v>
      </c>
      <c r="C5">
        <v>0</v>
      </c>
      <c r="D5">
        <v>0</v>
      </c>
      <c r="E5">
        <v>15</v>
      </c>
      <c r="F5">
        <v>26</v>
      </c>
      <c r="G5">
        <v>33</v>
      </c>
      <c r="H5">
        <v>5</v>
      </c>
      <c r="I5">
        <v>2</v>
      </c>
      <c r="J5">
        <v>1</v>
      </c>
      <c r="K5">
        <v>0</v>
      </c>
      <c r="L5">
        <v>0</v>
      </c>
      <c r="M5" s="158">
        <v>0</v>
      </c>
      <c r="N5" s="88">
        <f t="shared" ref="N5:N8" si="0">SUM(C5:M5)</f>
        <v>82</v>
      </c>
      <c r="O5" s="22">
        <v>66.5</v>
      </c>
      <c r="P5" s="209">
        <f>O5/N5</f>
        <v>0.81097560975609762</v>
      </c>
      <c r="S5" s="320">
        <v>1</v>
      </c>
      <c r="T5" t="s">
        <v>152</v>
      </c>
      <c r="U5"/>
      <c r="V5"/>
      <c r="W5"/>
      <c r="X5"/>
      <c r="Y5"/>
      <c r="Z5"/>
      <c r="AA5"/>
      <c r="AB5"/>
      <c r="AC5" s="158"/>
    </row>
    <row r="6" spans="1:29" x14ac:dyDescent="0.45">
      <c r="A6" s="86"/>
      <c r="B6" s="193" t="s">
        <v>11</v>
      </c>
      <c r="C6">
        <v>0</v>
      </c>
      <c r="D6">
        <v>0</v>
      </c>
      <c r="E6">
        <v>7</v>
      </c>
      <c r="F6">
        <v>14</v>
      </c>
      <c r="G6">
        <v>20</v>
      </c>
      <c r="H6">
        <v>4</v>
      </c>
      <c r="I6">
        <v>1</v>
      </c>
      <c r="J6">
        <v>1</v>
      </c>
      <c r="K6">
        <v>0</v>
      </c>
      <c r="L6">
        <v>0</v>
      </c>
      <c r="M6" s="158"/>
      <c r="N6" s="88">
        <f t="shared" si="0"/>
        <v>47</v>
      </c>
      <c r="O6" s="22">
        <v>37.299999999999997</v>
      </c>
      <c r="P6" s="209">
        <f>O6/N6</f>
        <v>0.79361702127659572</v>
      </c>
      <c r="S6" s="321"/>
      <c r="T6" t="s">
        <v>153</v>
      </c>
      <c r="U6"/>
      <c r="V6"/>
      <c r="W6"/>
      <c r="X6"/>
      <c r="Y6"/>
      <c r="Z6"/>
      <c r="AA6"/>
      <c r="AB6"/>
      <c r="AC6" s="158"/>
    </row>
    <row r="7" spans="1:29" x14ac:dyDescent="0.45">
      <c r="A7" s="86"/>
      <c r="B7" s="193" t="s">
        <v>12</v>
      </c>
      <c r="C7">
        <v>0</v>
      </c>
      <c r="D7">
        <v>0</v>
      </c>
      <c r="E7">
        <v>12</v>
      </c>
      <c r="F7">
        <v>23</v>
      </c>
      <c r="G7">
        <v>10</v>
      </c>
      <c r="H7">
        <v>2</v>
      </c>
      <c r="I7">
        <v>1</v>
      </c>
      <c r="J7">
        <v>0</v>
      </c>
      <c r="K7">
        <v>0</v>
      </c>
      <c r="L7">
        <v>0</v>
      </c>
      <c r="M7" s="158">
        <v>0</v>
      </c>
      <c r="N7" s="88">
        <f t="shared" si="0"/>
        <v>48</v>
      </c>
      <c r="O7" s="22">
        <v>43.11</v>
      </c>
      <c r="P7" s="209">
        <f>O7/N7</f>
        <v>0.89812499999999995</v>
      </c>
      <c r="S7" s="321">
        <v>2</v>
      </c>
      <c r="T7" s="69" t="s">
        <v>140</v>
      </c>
      <c r="U7" s="291"/>
      <c r="V7" s="291"/>
      <c r="W7" s="291"/>
      <c r="X7" s="291"/>
      <c r="Y7" s="291"/>
      <c r="Z7" s="291"/>
      <c r="AA7" s="291"/>
      <c r="AB7" s="291"/>
      <c r="AC7" s="70"/>
    </row>
    <row r="8" spans="1:29" x14ac:dyDescent="0.45">
      <c r="A8" s="86"/>
      <c r="B8" s="194" t="s">
        <v>13</v>
      </c>
      <c r="C8">
        <v>6</v>
      </c>
      <c r="D8">
        <v>2</v>
      </c>
      <c r="E8">
        <v>6</v>
      </c>
      <c r="F8">
        <v>26</v>
      </c>
      <c r="G8">
        <v>16</v>
      </c>
      <c r="H8">
        <v>4</v>
      </c>
      <c r="I8">
        <v>1</v>
      </c>
      <c r="J8">
        <v>0</v>
      </c>
      <c r="K8">
        <v>0</v>
      </c>
      <c r="L8">
        <v>0</v>
      </c>
      <c r="M8">
        <v>0</v>
      </c>
      <c r="N8" s="88">
        <f t="shared" si="0"/>
        <v>61</v>
      </c>
      <c r="O8" s="73">
        <v>50.45</v>
      </c>
      <c r="P8" s="210">
        <f t="shared" ref="P8:P20" si="1">O8/N8</f>
        <v>0.82704918032786889</v>
      </c>
      <c r="S8" s="321"/>
      <c r="T8" s="289" t="s">
        <v>145</v>
      </c>
      <c r="U8" s="289"/>
      <c r="V8" s="289"/>
      <c r="W8" s="289"/>
      <c r="X8" s="289"/>
      <c r="Y8" s="289"/>
      <c r="Z8" s="289"/>
      <c r="AA8" s="289"/>
      <c r="AB8" s="289"/>
      <c r="AC8" s="290"/>
    </row>
    <row r="9" spans="1:29" s="78" customFormat="1" x14ac:dyDescent="0.45">
      <c r="A9" s="86"/>
      <c r="B9" s="191" t="s">
        <v>14</v>
      </c>
      <c r="C9" s="90">
        <f>SUM(C4:C8)</f>
        <v>7</v>
      </c>
      <c r="D9" s="90">
        <f t="shared" ref="D9:M9" si="2">SUM(D4:D8)</f>
        <v>4</v>
      </c>
      <c r="E9" s="90">
        <f t="shared" si="2"/>
        <v>47</v>
      </c>
      <c r="F9" s="90">
        <f t="shared" si="2"/>
        <v>99</v>
      </c>
      <c r="G9" s="90">
        <f t="shared" si="2"/>
        <v>96</v>
      </c>
      <c r="H9" s="90">
        <f t="shared" si="2"/>
        <v>18</v>
      </c>
      <c r="I9" s="90">
        <f t="shared" si="2"/>
        <v>8</v>
      </c>
      <c r="J9" s="90">
        <f t="shared" si="2"/>
        <v>2</v>
      </c>
      <c r="K9" s="90">
        <f t="shared" si="2"/>
        <v>0</v>
      </c>
      <c r="L9" s="90">
        <f t="shared" si="2"/>
        <v>0</v>
      </c>
      <c r="M9" s="90">
        <f t="shared" si="2"/>
        <v>0</v>
      </c>
      <c r="N9" s="91">
        <f>SUM(N4:N8)</f>
        <v>281</v>
      </c>
      <c r="O9" s="16">
        <f>SUM(O4:O8)</f>
        <v>235.95999999999998</v>
      </c>
      <c r="P9" s="93">
        <f>O9/N9</f>
        <v>0.83971530249110315</v>
      </c>
      <c r="S9" s="321">
        <v>3</v>
      </c>
      <c r="T9" s="13" t="s">
        <v>141</v>
      </c>
      <c r="U9" s="18"/>
      <c r="V9" s="18"/>
      <c r="W9" s="18"/>
      <c r="X9" s="18"/>
      <c r="Y9" s="18"/>
      <c r="Z9" s="18"/>
      <c r="AA9" s="18"/>
      <c r="AB9" s="18"/>
      <c r="AC9" s="22"/>
    </row>
    <row r="10" spans="1:29" s="78" customFormat="1" ht="19.5" customHeight="1" x14ac:dyDescent="0.45">
      <c r="A10" s="86"/>
      <c r="B10" s="193" t="s">
        <v>15</v>
      </c>
      <c r="C10">
        <v>2</v>
      </c>
      <c r="D10">
        <v>0</v>
      </c>
      <c r="E10">
        <v>13</v>
      </c>
      <c r="F10">
        <v>20</v>
      </c>
      <c r="G10">
        <v>17</v>
      </c>
      <c r="H10">
        <v>10</v>
      </c>
      <c r="I10">
        <v>2</v>
      </c>
      <c r="J10">
        <v>0</v>
      </c>
      <c r="K10">
        <v>0</v>
      </c>
      <c r="L10">
        <v>0</v>
      </c>
      <c r="M10">
        <v>0</v>
      </c>
      <c r="N10" s="86">
        <f>SUM(C10:M10)</f>
        <v>64</v>
      </c>
      <c r="O10" s="88">
        <v>59.09</v>
      </c>
      <c r="P10" s="208">
        <f t="shared" si="1"/>
        <v>0.92328125000000005</v>
      </c>
      <c r="S10" s="295"/>
      <c r="T10" s="13" t="s">
        <v>157</v>
      </c>
      <c r="U10" s="18"/>
      <c r="V10" s="18"/>
      <c r="W10" s="18"/>
      <c r="X10" s="18"/>
      <c r="Y10" s="18"/>
      <c r="Z10" s="18"/>
      <c r="AA10" s="18"/>
      <c r="AB10" s="18"/>
      <c r="AC10" s="22"/>
    </row>
    <row r="11" spans="1:29" x14ac:dyDescent="0.45">
      <c r="A11" s="86"/>
      <c r="B11" s="193" t="s">
        <v>134</v>
      </c>
      <c r="C11">
        <v>0</v>
      </c>
      <c r="D11">
        <v>3</v>
      </c>
      <c r="E11">
        <v>18</v>
      </c>
      <c r="F11">
        <v>37</v>
      </c>
      <c r="G11">
        <v>15</v>
      </c>
      <c r="H11">
        <v>4</v>
      </c>
      <c r="I11">
        <v>0</v>
      </c>
      <c r="J11">
        <v>1</v>
      </c>
      <c r="K11">
        <v>0</v>
      </c>
      <c r="L11">
        <v>0</v>
      </c>
      <c r="M11">
        <v>0</v>
      </c>
      <c r="N11" s="86">
        <f t="shared" ref="N11:N14" si="3">SUM(C11:M11)</f>
        <v>78</v>
      </c>
      <c r="O11" s="88">
        <v>63.75</v>
      </c>
      <c r="P11" s="209">
        <f t="shared" si="1"/>
        <v>0.81730769230769229</v>
      </c>
      <c r="S11" s="239"/>
      <c r="T11" s="288" t="s">
        <v>146</v>
      </c>
      <c r="U11" s="289"/>
      <c r="V11" s="289"/>
      <c r="W11" s="289"/>
      <c r="X11" s="289"/>
      <c r="Y11" s="289"/>
      <c r="Z11" s="289"/>
      <c r="AA11" s="289"/>
      <c r="AB11" s="289"/>
      <c r="AC11" s="290"/>
    </row>
    <row r="12" spans="1:29" x14ac:dyDescent="0.45">
      <c r="A12" s="86"/>
      <c r="B12" s="193" t="s">
        <v>16</v>
      </c>
      <c r="C12">
        <v>0</v>
      </c>
      <c r="D12">
        <v>0</v>
      </c>
      <c r="E12">
        <v>9</v>
      </c>
      <c r="F12">
        <v>46</v>
      </c>
      <c r="G12">
        <v>21</v>
      </c>
      <c r="H12">
        <v>4</v>
      </c>
      <c r="I12">
        <v>1</v>
      </c>
      <c r="J12">
        <v>1</v>
      </c>
      <c r="K12">
        <v>0</v>
      </c>
      <c r="L12">
        <v>0</v>
      </c>
      <c r="M12">
        <v>0</v>
      </c>
      <c r="N12" s="86">
        <f t="shared" si="3"/>
        <v>82</v>
      </c>
      <c r="O12" s="88">
        <v>67.180000000000007</v>
      </c>
      <c r="P12" s="209">
        <f t="shared" si="1"/>
        <v>0.81926829268292689</v>
      </c>
      <c r="S12"/>
      <c r="T12"/>
      <c r="U12"/>
      <c r="V12"/>
      <c r="W12"/>
      <c r="X12"/>
      <c r="Y12"/>
      <c r="Z12"/>
      <c r="AA12"/>
      <c r="AB12"/>
      <c r="AC12"/>
    </row>
    <row r="13" spans="1:29" x14ac:dyDescent="0.45">
      <c r="A13" s="86"/>
      <c r="B13" s="193" t="s">
        <v>17</v>
      </c>
      <c r="C13">
        <v>0</v>
      </c>
      <c r="D13">
        <v>1</v>
      </c>
      <c r="E13">
        <v>5</v>
      </c>
      <c r="F13">
        <v>6</v>
      </c>
      <c r="G13">
        <v>7</v>
      </c>
      <c r="H13">
        <v>2</v>
      </c>
      <c r="I13">
        <v>1</v>
      </c>
      <c r="J13">
        <v>0</v>
      </c>
      <c r="K13">
        <v>0</v>
      </c>
      <c r="L13">
        <v>0</v>
      </c>
      <c r="M13">
        <v>0</v>
      </c>
      <c r="N13" s="86">
        <f t="shared" si="3"/>
        <v>22</v>
      </c>
      <c r="O13" s="88">
        <v>20</v>
      </c>
      <c r="P13" s="209">
        <f t="shared" si="1"/>
        <v>0.90909090909090906</v>
      </c>
    </row>
    <row r="14" spans="1:29" x14ac:dyDescent="0.45">
      <c r="A14" s="86"/>
      <c r="B14" s="193" t="s">
        <v>18</v>
      </c>
      <c r="C14">
        <v>0</v>
      </c>
      <c r="D14">
        <v>1</v>
      </c>
      <c r="E14">
        <v>7</v>
      </c>
      <c r="F14">
        <v>13</v>
      </c>
      <c r="G14">
        <v>9</v>
      </c>
      <c r="H14">
        <v>6</v>
      </c>
      <c r="I14">
        <v>0</v>
      </c>
      <c r="J14">
        <v>1</v>
      </c>
      <c r="K14">
        <v>0</v>
      </c>
      <c r="L14">
        <v>0</v>
      </c>
      <c r="M14">
        <v>0</v>
      </c>
      <c r="N14" s="86">
        <f t="shared" si="3"/>
        <v>37</v>
      </c>
      <c r="O14" s="88">
        <v>34.06</v>
      </c>
      <c r="P14" s="210">
        <f t="shared" si="1"/>
        <v>0.92054054054054057</v>
      </c>
    </row>
    <row r="15" spans="1:29" s="78" customFormat="1" x14ac:dyDescent="0.45">
      <c r="A15" s="86"/>
      <c r="B15" s="191" t="s">
        <v>19</v>
      </c>
      <c r="C15" s="90">
        <f>SUM(C10:C14)</f>
        <v>2</v>
      </c>
      <c r="D15" s="90">
        <f t="shared" ref="D15:M15" si="4">SUM(D10:D14)</f>
        <v>5</v>
      </c>
      <c r="E15" s="90">
        <f t="shared" si="4"/>
        <v>52</v>
      </c>
      <c r="F15" s="90">
        <f t="shared" si="4"/>
        <v>122</v>
      </c>
      <c r="G15" s="90">
        <f t="shared" si="4"/>
        <v>69</v>
      </c>
      <c r="H15" s="90">
        <f t="shared" si="4"/>
        <v>26</v>
      </c>
      <c r="I15" s="90">
        <f t="shared" si="4"/>
        <v>4</v>
      </c>
      <c r="J15" s="90">
        <f t="shared" si="4"/>
        <v>3</v>
      </c>
      <c r="K15" s="90">
        <f t="shared" si="4"/>
        <v>0</v>
      </c>
      <c r="L15" s="90">
        <f t="shared" si="4"/>
        <v>0</v>
      </c>
      <c r="M15" s="90">
        <f t="shared" si="4"/>
        <v>0</v>
      </c>
      <c r="N15" s="91">
        <f>SUM(N10:N14)</f>
        <v>283</v>
      </c>
      <c r="O15" s="91">
        <f>SUM(O10:O14)</f>
        <v>244.08</v>
      </c>
      <c r="P15" s="93">
        <f t="shared" si="1"/>
        <v>0.86247349823321562</v>
      </c>
    </row>
    <row r="16" spans="1:29" x14ac:dyDescent="0.45">
      <c r="A16" s="86"/>
      <c r="B16" s="193" t="s">
        <v>20</v>
      </c>
      <c r="C16">
        <v>8</v>
      </c>
      <c r="D16">
        <v>0</v>
      </c>
      <c r="E16">
        <v>20</v>
      </c>
      <c r="F16">
        <v>22</v>
      </c>
      <c r="G16">
        <v>12</v>
      </c>
      <c r="H16">
        <v>4</v>
      </c>
      <c r="I16">
        <v>1</v>
      </c>
      <c r="J16">
        <v>0</v>
      </c>
      <c r="K16">
        <v>0</v>
      </c>
      <c r="L16">
        <v>0</v>
      </c>
      <c r="M16">
        <v>0</v>
      </c>
      <c r="N16" s="86">
        <f>SUM(C16:M16)</f>
        <v>67</v>
      </c>
      <c r="O16" s="88">
        <v>60.88</v>
      </c>
      <c r="P16" s="208">
        <f t="shared" si="1"/>
        <v>0.90865671641791046</v>
      </c>
    </row>
    <row r="17" spans="1:18" x14ac:dyDescent="0.45">
      <c r="A17" s="86"/>
      <c r="B17" s="193" t="s">
        <v>21</v>
      </c>
      <c r="C17">
        <v>4</v>
      </c>
      <c r="D17">
        <v>1</v>
      </c>
      <c r="E17">
        <v>31</v>
      </c>
      <c r="F17">
        <v>76</v>
      </c>
      <c r="G17">
        <v>24</v>
      </c>
      <c r="H17">
        <v>5</v>
      </c>
      <c r="I17">
        <v>2</v>
      </c>
      <c r="J17">
        <v>0</v>
      </c>
      <c r="K17">
        <v>0</v>
      </c>
      <c r="L17">
        <v>0</v>
      </c>
      <c r="M17">
        <v>0</v>
      </c>
      <c r="N17" s="86">
        <f t="shared" ref="N17:N18" si="5">SUM(C17:M17)</f>
        <v>143</v>
      </c>
      <c r="O17" s="88">
        <v>122.6</v>
      </c>
      <c r="P17" s="209">
        <f t="shared" si="1"/>
        <v>0.85734265734265735</v>
      </c>
    </row>
    <row r="18" spans="1:18" x14ac:dyDescent="0.45">
      <c r="A18" s="86"/>
      <c r="B18" s="193" t="s">
        <v>22</v>
      </c>
      <c r="C18">
        <v>6</v>
      </c>
      <c r="D18">
        <v>1</v>
      </c>
      <c r="E18">
        <v>34</v>
      </c>
      <c r="F18">
        <v>62</v>
      </c>
      <c r="G18">
        <v>23</v>
      </c>
      <c r="H18">
        <v>1</v>
      </c>
      <c r="I18">
        <v>5</v>
      </c>
      <c r="J18">
        <v>1</v>
      </c>
      <c r="K18">
        <v>0</v>
      </c>
      <c r="L18">
        <v>0</v>
      </c>
      <c r="M18">
        <v>0</v>
      </c>
      <c r="N18" s="86">
        <f t="shared" si="5"/>
        <v>133</v>
      </c>
      <c r="O18" s="88">
        <v>118</v>
      </c>
      <c r="P18" s="210">
        <f t="shared" si="1"/>
        <v>0.88721804511278191</v>
      </c>
    </row>
    <row r="19" spans="1:18" s="78" customFormat="1" x14ac:dyDescent="0.45">
      <c r="A19" s="86"/>
      <c r="B19" s="191" t="s">
        <v>123</v>
      </c>
      <c r="C19" s="90">
        <f>SUM(C16:C18)</f>
        <v>18</v>
      </c>
      <c r="D19" s="90">
        <f t="shared" ref="D19:M19" si="6">SUM(D16:D18)</f>
        <v>2</v>
      </c>
      <c r="E19" s="90">
        <f t="shared" si="6"/>
        <v>85</v>
      </c>
      <c r="F19" s="90">
        <f t="shared" si="6"/>
        <v>160</v>
      </c>
      <c r="G19" s="90">
        <f t="shared" si="6"/>
        <v>59</v>
      </c>
      <c r="H19" s="90">
        <f t="shared" si="6"/>
        <v>10</v>
      </c>
      <c r="I19" s="90">
        <f t="shared" si="6"/>
        <v>8</v>
      </c>
      <c r="J19" s="90">
        <f t="shared" si="6"/>
        <v>1</v>
      </c>
      <c r="K19" s="90">
        <f t="shared" si="6"/>
        <v>0</v>
      </c>
      <c r="L19" s="90">
        <f t="shared" si="6"/>
        <v>0</v>
      </c>
      <c r="M19" s="90">
        <f t="shared" si="6"/>
        <v>0</v>
      </c>
      <c r="N19" s="91">
        <f>SUM(N16:N18)</f>
        <v>343</v>
      </c>
      <c r="O19" s="91">
        <f>SUM(O16:O18)</f>
        <v>301.48</v>
      </c>
      <c r="P19" s="93">
        <f t="shared" si="1"/>
        <v>0.87895043731778433</v>
      </c>
    </row>
    <row r="20" spans="1:18" x14ac:dyDescent="0.45">
      <c r="A20" s="86"/>
      <c r="B20" s="193" t="s">
        <v>24</v>
      </c>
      <c r="C20">
        <v>0</v>
      </c>
      <c r="D20">
        <v>0</v>
      </c>
      <c r="E20">
        <v>23</v>
      </c>
      <c r="F20">
        <v>35</v>
      </c>
      <c r="G20">
        <v>24</v>
      </c>
      <c r="H20">
        <v>7</v>
      </c>
      <c r="I20">
        <v>4</v>
      </c>
      <c r="J20">
        <v>0</v>
      </c>
      <c r="K20">
        <v>0</v>
      </c>
      <c r="L20">
        <v>0</v>
      </c>
      <c r="M20">
        <v>0</v>
      </c>
      <c r="N20" s="86">
        <f>SUM(C20:M20)</f>
        <v>93</v>
      </c>
      <c r="O20" s="88">
        <v>81.739999999999995</v>
      </c>
      <c r="P20" s="208">
        <f t="shared" si="1"/>
        <v>0.87892473118279568</v>
      </c>
    </row>
    <row r="21" spans="1:18" x14ac:dyDescent="0.45">
      <c r="A21" s="86"/>
      <c r="B21" s="193" t="s">
        <v>25</v>
      </c>
      <c r="C21">
        <v>25</v>
      </c>
      <c r="D21">
        <v>9</v>
      </c>
      <c r="E21">
        <v>43</v>
      </c>
      <c r="F21">
        <v>90</v>
      </c>
      <c r="G21">
        <v>65</v>
      </c>
      <c r="H21">
        <v>19</v>
      </c>
      <c r="I21">
        <v>3</v>
      </c>
      <c r="J21">
        <v>1</v>
      </c>
      <c r="K21">
        <v>0</v>
      </c>
      <c r="L21">
        <v>0</v>
      </c>
      <c r="M21">
        <v>0</v>
      </c>
      <c r="N21" s="86">
        <f t="shared" ref="N21:N22" si="7">SUM(C21:M21)</f>
        <v>255</v>
      </c>
      <c r="O21" s="88">
        <v>218.95</v>
      </c>
      <c r="P21" s="211">
        <f>O21/N21</f>
        <v>0.85862745098039206</v>
      </c>
    </row>
    <row r="22" spans="1:18" x14ac:dyDescent="0.45">
      <c r="A22" s="86"/>
      <c r="B22" s="193" t="s">
        <v>26</v>
      </c>
      <c r="C22">
        <v>16</v>
      </c>
      <c r="D22">
        <v>0</v>
      </c>
      <c r="E22">
        <v>39</v>
      </c>
      <c r="F22">
        <v>55</v>
      </c>
      <c r="G22">
        <v>34</v>
      </c>
      <c r="H22">
        <v>14</v>
      </c>
      <c r="I22">
        <v>9</v>
      </c>
      <c r="J22">
        <v>0</v>
      </c>
      <c r="K22">
        <v>1</v>
      </c>
      <c r="L22">
        <v>0</v>
      </c>
      <c r="M22">
        <v>0</v>
      </c>
      <c r="N22" s="86">
        <f t="shared" si="7"/>
        <v>168</v>
      </c>
      <c r="O22" s="88">
        <v>146</v>
      </c>
      <c r="P22" s="210">
        <f>O22/N22</f>
        <v>0.86904761904761907</v>
      </c>
    </row>
    <row r="23" spans="1:18" s="78" customFormat="1" x14ac:dyDescent="0.45">
      <c r="A23" s="86"/>
      <c r="B23" s="191" t="s">
        <v>27</v>
      </c>
      <c r="C23" s="90">
        <f>SUM(C20:C22)</f>
        <v>41</v>
      </c>
      <c r="D23" s="90">
        <f t="shared" ref="D23:M23" si="8">SUM(D20:D22)</f>
        <v>9</v>
      </c>
      <c r="E23" s="90">
        <f t="shared" si="8"/>
        <v>105</v>
      </c>
      <c r="F23" s="90">
        <f t="shared" si="8"/>
        <v>180</v>
      </c>
      <c r="G23" s="90">
        <f t="shared" si="8"/>
        <v>123</v>
      </c>
      <c r="H23" s="90">
        <f t="shared" si="8"/>
        <v>40</v>
      </c>
      <c r="I23" s="90">
        <f t="shared" si="8"/>
        <v>16</v>
      </c>
      <c r="J23" s="90">
        <f t="shared" si="8"/>
        <v>1</v>
      </c>
      <c r="K23" s="90">
        <f t="shared" si="8"/>
        <v>1</v>
      </c>
      <c r="L23" s="90">
        <f t="shared" si="8"/>
        <v>0</v>
      </c>
      <c r="M23" s="90">
        <f t="shared" si="8"/>
        <v>0</v>
      </c>
      <c r="N23" s="91">
        <f>SUM(N20:N22)</f>
        <v>516</v>
      </c>
      <c r="O23" s="91">
        <f>SUM(O20:O22)</f>
        <v>446.69</v>
      </c>
      <c r="P23" s="93">
        <f>O23/N23</f>
        <v>0.86567829457364343</v>
      </c>
    </row>
    <row r="24" spans="1:18" x14ac:dyDescent="0.45">
      <c r="A24" s="86"/>
      <c r="B24" s="193" t="s">
        <v>28</v>
      </c>
      <c r="C24">
        <v>0</v>
      </c>
      <c r="D24">
        <v>0</v>
      </c>
      <c r="E24">
        <v>5</v>
      </c>
      <c r="F24">
        <v>5</v>
      </c>
      <c r="G24">
        <v>9</v>
      </c>
      <c r="H24">
        <v>3</v>
      </c>
      <c r="I24">
        <v>1</v>
      </c>
      <c r="J24">
        <v>0</v>
      </c>
      <c r="K24">
        <v>0</v>
      </c>
      <c r="L24">
        <v>0</v>
      </c>
      <c r="M24">
        <v>0</v>
      </c>
      <c r="N24" s="86">
        <f>SUM(C24:M24)</f>
        <v>23</v>
      </c>
      <c r="O24" s="88">
        <v>20.8</v>
      </c>
      <c r="P24" s="208">
        <f t="shared" ref="P24:P61" si="9">O24/N24</f>
        <v>0.90434782608695652</v>
      </c>
    </row>
    <row r="25" spans="1:18" x14ac:dyDescent="0.45">
      <c r="A25" s="86"/>
      <c r="B25" s="193" t="s">
        <v>29</v>
      </c>
      <c r="C25">
        <v>0</v>
      </c>
      <c r="D25">
        <v>0</v>
      </c>
      <c r="E25">
        <v>12</v>
      </c>
      <c r="F25">
        <v>14</v>
      </c>
      <c r="G25">
        <v>20</v>
      </c>
      <c r="H25">
        <v>10</v>
      </c>
      <c r="I25">
        <v>0</v>
      </c>
      <c r="J25">
        <v>1</v>
      </c>
      <c r="K25">
        <v>0</v>
      </c>
      <c r="L25">
        <v>0</v>
      </c>
      <c r="M25">
        <v>0</v>
      </c>
      <c r="N25" s="86">
        <f t="shared" ref="N25:N29" si="10">SUM(C25:M25)</f>
        <v>57</v>
      </c>
      <c r="O25" s="88">
        <v>54.33</v>
      </c>
      <c r="P25" s="209">
        <f t="shared" si="9"/>
        <v>0.95315789473684209</v>
      </c>
    </row>
    <row r="26" spans="1:18" x14ac:dyDescent="0.45">
      <c r="A26" s="86"/>
      <c r="B26" s="195" t="s">
        <v>30</v>
      </c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1">
        <f t="shared" si="10"/>
        <v>0</v>
      </c>
      <c r="O26" s="198">
        <v>0</v>
      </c>
      <c r="P26" s="322"/>
      <c r="Q26" s="324" t="s">
        <v>154</v>
      </c>
      <c r="R26" s="4"/>
    </row>
    <row r="27" spans="1:18" x14ac:dyDescent="0.45">
      <c r="A27" s="86"/>
      <c r="B27" s="193" t="s">
        <v>31</v>
      </c>
      <c r="C27">
        <v>0</v>
      </c>
      <c r="D27">
        <v>0</v>
      </c>
      <c r="E27">
        <v>8</v>
      </c>
      <c r="F27">
        <v>3</v>
      </c>
      <c r="G27">
        <v>7</v>
      </c>
      <c r="H27">
        <v>6</v>
      </c>
      <c r="I27">
        <v>1</v>
      </c>
      <c r="J27">
        <v>0</v>
      </c>
      <c r="K27">
        <v>0</v>
      </c>
      <c r="L27">
        <v>0</v>
      </c>
      <c r="M27">
        <v>0</v>
      </c>
      <c r="N27" s="86">
        <f t="shared" si="10"/>
        <v>25</v>
      </c>
      <c r="O27" s="88">
        <v>22.7</v>
      </c>
      <c r="P27" s="209">
        <f>O27/N27</f>
        <v>0.90799999999999992</v>
      </c>
      <c r="Q27" s="325"/>
    </row>
    <row r="28" spans="1:18" x14ac:dyDescent="0.45">
      <c r="A28" s="86"/>
      <c r="B28" s="193" t="s">
        <v>32</v>
      </c>
      <c r="C28">
        <v>0</v>
      </c>
      <c r="D28">
        <v>0</v>
      </c>
      <c r="E28">
        <v>4</v>
      </c>
      <c r="F28">
        <v>5</v>
      </c>
      <c r="G28">
        <v>9</v>
      </c>
      <c r="H28">
        <v>5</v>
      </c>
      <c r="I28">
        <v>1</v>
      </c>
      <c r="J28">
        <v>0</v>
      </c>
      <c r="K28">
        <v>0</v>
      </c>
      <c r="L28">
        <v>0</v>
      </c>
      <c r="M28">
        <v>0</v>
      </c>
      <c r="N28" s="86">
        <f t="shared" si="10"/>
        <v>24</v>
      </c>
      <c r="O28" s="88">
        <v>23.31</v>
      </c>
      <c r="P28" s="209">
        <f>O28/N28</f>
        <v>0.97124999999999995</v>
      </c>
      <c r="Q28" s="325"/>
    </row>
    <row r="29" spans="1:18" x14ac:dyDescent="0.45">
      <c r="A29" s="86"/>
      <c r="B29" s="193" t="s">
        <v>33</v>
      </c>
      <c r="C29">
        <v>0</v>
      </c>
      <c r="D29">
        <v>0</v>
      </c>
      <c r="E29">
        <v>22</v>
      </c>
      <c r="F29">
        <v>29</v>
      </c>
      <c r="G29">
        <v>41</v>
      </c>
      <c r="H29">
        <v>26</v>
      </c>
      <c r="I29">
        <v>6</v>
      </c>
      <c r="J29">
        <v>5</v>
      </c>
      <c r="K29">
        <v>0</v>
      </c>
      <c r="L29">
        <v>0</v>
      </c>
      <c r="M29">
        <v>0</v>
      </c>
      <c r="N29" s="86">
        <f t="shared" si="10"/>
        <v>129</v>
      </c>
      <c r="O29" s="88">
        <v>123.52</v>
      </c>
      <c r="P29" s="210">
        <f t="shared" si="9"/>
        <v>0.95751937984496116</v>
      </c>
      <c r="Q29" s="325"/>
    </row>
    <row r="30" spans="1:18" s="78" customFormat="1" x14ac:dyDescent="0.45">
      <c r="A30" s="86"/>
      <c r="B30" s="191" t="s">
        <v>34</v>
      </c>
      <c r="C30" s="90">
        <f>SUM(C24:C29)</f>
        <v>0</v>
      </c>
      <c r="D30" s="90">
        <f t="shared" ref="D30:M30" si="11">SUM(D24:D29)</f>
        <v>0</v>
      </c>
      <c r="E30" s="90">
        <f t="shared" si="11"/>
        <v>51</v>
      </c>
      <c r="F30" s="90">
        <f t="shared" si="11"/>
        <v>56</v>
      </c>
      <c r="G30" s="90">
        <f t="shared" si="11"/>
        <v>86</v>
      </c>
      <c r="H30" s="90">
        <f t="shared" si="11"/>
        <v>50</v>
      </c>
      <c r="I30" s="90">
        <f t="shared" si="11"/>
        <v>9</v>
      </c>
      <c r="J30" s="90">
        <f t="shared" si="11"/>
        <v>6</v>
      </c>
      <c r="K30" s="90">
        <f t="shared" si="11"/>
        <v>0</v>
      </c>
      <c r="L30" s="90">
        <f t="shared" si="11"/>
        <v>0</v>
      </c>
      <c r="M30" s="90">
        <f t="shared" si="11"/>
        <v>0</v>
      </c>
      <c r="N30" s="91">
        <f>SUM(N24:N29)</f>
        <v>258</v>
      </c>
      <c r="O30" s="91">
        <f>SUM(O24:O29)</f>
        <v>244.66</v>
      </c>
      <c r="P30" s="93">
        <f t="shared" si="9"/>
        <v>0.94829457364341085</v>
      </c>
      <c r="Q30" s="326"/>
    </row>
    <row r="31" spans="1:18" x14ac:dyDescent="0.45">
      <c r="A31" s="86"/>
      <c r="B31" s="193" t="s">
        <v>35</v>
      </c>
      <c r="C31">
        <v>1</v>
      </c>
      <c r="D31">
        <v>0</v>
      </c>
      <c r="E31">
        <v>12</v>
      </c>
      <c r="F31">
        <v>46</v>
      </c>
      <c r="G31">
        <v>13</v>
      </c>
      <c r="H31">
        <v>3</v>
      </c>
      <c r="I31">
        <v>2</v>
      </c>
      <c r="J31">
        <v>0</v>
      </c>
      <c r="K31">
        <v>0</v>
      </c>
      <c r="L31">
        <v>0</v>
      </c>
      <c r="M31">
        <v>0</v>
      </c>
      <c r="N31" s="86">
        <f>SUM(C31:M31)</f>
        <v>77</v>
      </c>
      <c r="O31" s="88">
        <v>64.47</v>
      </c>
      <c r="P31" s="209">
        <f t="shared" si="9"/>
        <v>0.83727272727272728</v>
      </c>
      <c r="Q31" s="325"/>
    </row>
    <row r="32" spans="1:18" x14ac:dyDescent="0.45">
      <c r="A32" s="86"/>
      <c r="B32" s="196" t="s">
        <v>131</v>
      </c>
      <c r="C32">
        <v>0</v>
      </c>
      <c r="D32">
        <v>5</v>
      </c>
      <c r="E32">
        <v>19</v>
      </c>
      <c r="F32">
        <v>44</v>
      </c>
      <c r="G32">
        <v>17</v>
      </c>
      <c r="H32">
        <v>7</v>
      </c>
      <c r="I32">
        <v>3</v>
      </c>
      <c r="J32">
        <v>0</v>
      </c>
      <c r="K32">
        <v>0</v>
      </c>
      <c r="L32">
        <v>0</v>
      </c>
      <c r="M32">
        <v>0</v>
      </c>
      <c r="N32" s="86">
        <f>SUM(C32:M32)</f>
        <v>95</v>
      </c>
      <c r="O32" s="88">
        <v>86.81</v>
      </c>
      <c r="P32" s="209">
        <f>O32/N32</f>
        <v>0.9137894736842106</v>
      </c>
      <c r="Q32" s="325"/>
    </row>
    <row r="33" spans="1:18" s="78" customFormat="1" x14ac:dyDescent="0.45">
      <c r="A33" s="86"/>
      <c r="B33" s="191" t="s">
        <v>36</v>
      </c>
      <c r="C33" s="90">
        <f>SUM(C31:C32)</f>
        <v>1</v>
      </c>
      <c r="D33" s="90">
        <f t="shared" ref="D33:M33" si="12">SUM(D31:D32)</f>
        <v>5</v>
      </c>
      <c r="E33" s="90">
        <f t="shared" si="12"/>
        <v>31</v>
      </c>
      <c r="F33" s="90">
        <f t="shared" si="12"/>
        <v>90</v>
      </c>
      <c r="G33" s="90">
        <f t="shared" si="12"/>
        <v>30</v>
      </c>
      <c r="H33" s="90">
        <f t="shared" si="12"/>
        <v>10</v>
      </c>
      <c r="I33" s="90">
        <f t="shared" si="12"/>
        <v>5</v>
      </c>
      <c r="J33" s="90">
        <f t="shared" si="12"/>
        <v>0</v>
      </c>
      <c r="K33" s="90">
        <f t="shared" si="12"/>
        <v>0</v>
      </c>
      <c r="L33" s="90">
        <f t="shared" si="12"/>
        <v>0</v>
      </c>
      <c r="M33" s="90">
        <f t="shared" si="12"/>
        <v>0</v>
      </c>
      <c r="N33" s="91">
        <f>SUM(N31:N32)</f>
        <v>172</v>
      </c>
      <c r="O33" s="91">
        <f>SUM(O31:O32)</f>
        <v>151.28</v>
      </c>
      <c r="P33" s="93">
        <f t="shared" si="9"/>
        <v>0.87953488372093025</v>
      </c>
      <c r="Q33" s="327"/>
    </row>
    <row r="34" spans="1:18" x14ac:dyDescent="0.45">
      <c r="A34" s="86"/>
      <c r="B34" s="193" t="s">
        <v>37</v>
      </c>
      <c r="C34">
        <v>0</v>
      </c>
      <c r="D34">
        <v>3</v>
      </c>
      <c r="E34">
        <v>13</v>
      </c>
      <c r="F34">
        <v>14</v>
      </c>
      <c r="G34">
        <v>16</v>
      </c>
      <c r="H34">
        <v>8</v>
      </c>
      <c r="I34">
        <v>0</v>
      </c>
      <c r="J34">
        <v>1</v>
      </c>
      <c r="K34">
        <v>0</v>
      </c>
      <c r="L34">
        <v>0</v>
      </c>
      <c r="M34">
        <v>0</v>
      </c>
      <c r="N34" s="86">
        <f>SUM(C34:M34)</f>
        <v>55</v>
      </c>
      <c r="O34" s="88">
        <v>51.13</v>
      </c>
      <c r="P34" s="209">
        <f t="shared" si="9"/>
        <v>0.92963636363636371</v>
      </c>
      <c r="Q34" s="325"/>
    </row>
    <row r="35" spans="1:18" x14ac:dyDescent="0.45">
      <c r="A35" s="86"/>
      <c r="B35" s="193" t="s">
        <v>38</v>
      </c>
      <c r="C35">
        <v>0</v>
      </c>
      <c r="D35">
        <v>0</v>
      </c>
      <c r="E35">
        <v>12</v>
      </c>
      <c r="F35">
        <v>21</v>
      </c>
      <c r="G35">
        <v>28</v>
      </c>
      <c r="H35">
        <v>8</v>
      </c>
      <c r="I35">
        <v>1</v>
      </c>
      <c r="J35">
        <v>2</v>
      </c>
      <c r="K35">
        <v>0</v>
      </c>
      <c r="L35">
        <v>0</v>
      </c>
      <c r="M35">
        <v>0</v>
      </c>
      <c r="N35" s="86">
        <f t="shared" ref="N35:N36" si="13">SUM(C35:M35)</f>
        <v>72</v>
      </c>
      <c r="O35" s="88">
        <v>63.96</v>
      </c>
      <c r="P35" s="209">
        <f t="shared" si="9"/>
        <v>0.88833333333333331</v>
      </c>
      <c r="Q35" s="325"/>
    </row>
    <row r="36" spans="1:18" x14ac:dyDescent="0.45">
      <c r="A36" s="86"/>
      <c r="B36" s="193" t="s">
        <v>39</v>
      </c>
      <c r="C36">
        <v>0</v>
      </c>
      <c r="D36">
        <v>0</v>
      </c>
      <c r="E36">
        <v>20</v>
      </c>
      <c r="F36">
        <v>33</v>
      </c>
      <c r="G36">
        <v>52</v>
      </c>
      <c r="H36">
        <v>14</v>
      </c>
      <c r="I36">
        <v>7</v>
      </c>
      <c r="J36">
        <v>1</v>
      </c>
      <c r="K36">
        <v>1</v>
      </c>
      <c r="L36">
        <v>0</v>
      </c>
      <c r="M36">
        <v>0</v>
      </c>
      <c r="N36" s="86">
        <f t="shared" si="13"/>
        <v>128</v>
      </c>
      <c r="O36" s="88">
        <v>107.6</v>
      </c>
      <c r="P36" s="210">
        <f t="shared" si="9"/>
        <v>0.84062499999999996</v>
      </c>
      <c r="Q36" s="325"/>
    </row>
    <row r="37" spans="1:18" s="78" customFormat="1" x14ac:dyDescent="0.45">
      <c r="A37" s="86"/>
      <c r="B37" s="191" t="s">
        <v>40</v>
      </c>
      <c r="C37" s="90">
        <f>SUM(C34:C36)</f>
        <v>0</v>
      </c>
      <c r="D37" s="90">
        <f t="shared" ref="D37:M37" si="14">SUM(D34:D36)</f>
        <v>3</v>
      </c>
      <c r="E37" s="90">
        <f t="shared" si="14"/>
        <v>45</v>
      </c>
      <c r="F37" s="90">
        <f t="shared" si="14"/>
        <v>68</v>
      </c>
      <c r="G37" s="90">
        <f t="shared" si="14"/>
        <v>96</v>
      </c>
      <c r="H37" s="90">
        <f t="shared" si="14"/>
        <v>30</v>
      </c>
      <c r="I37" s="90">
        <f t="shared" si="14"/>
        <v>8</v>
      </c>
      <c r="J37" s="90">
        <f t="shared" si="14"/>
        <v>4</v>
      </c>
      <c r="K37" s="90">
        <f t="shared" si="14"/>
        <v>1</v>
      </c>
      <c r="L37" s="90">
        <f t="shared" si="14"/>
        <v>0</v>
      </c>
      <c r="M37" s="90">
        <f t="shared" si="14"/>
        <v>0</v>
      </c>
      <c r="N37" s="91">
        <f>SUM(N34:N36)</f>
        <v>255</v>
      </c>
      <c r="O37" s="91">
        <f>SUM(O34:O36)</f>
        <v>222.69</v>
      </c>
      <c r="P37" s="323">
        <f t="shared" si="9"/>
        <v>0.87329411764705878</v>
      </c>
      <c r="Q37" s="324" t="s">
        <v>155</v>
      </c>
      <c r="R37" s="4"/>
    </row>
    <row r="38" spans="1:18" x14ac:dyDescent="0.45">
      <c r="A38" s="86"/>
      <c r="B38" s="193" t="s">
        <v>41</v>
      </c>
      <c r="C38">
        <v>0</v>
      </c>
      <c r="D38">
        <v>0</v>
      </c>
      <c r="E38">
        <v>10</v>
      </c>
      <c r="F38">
        <v>17</v>
      </c>
      <c r="G38">
        <v>19</v>
      </c>
      <c r="H38">
        <v>13</v>
      </c>
      <c r="I38">
        <v>2</v>
      </c>
      <c r="J38">
        <v>1</v>
      </c>
      <c r="K38">
        <v>0</v>
      </c>
      <c r="L38">
        <v>0</v>
      </c>
      <c r="M38">
        <v>0</v>
      </c>
      <c r="N38" s="86">
        <f>SUM(C38:M38)</f>
        <v>62</v>
      </c>
      <c r="O38" s="88">
        <v>47.7</v>
      </c>
      <c r="P38" s="208">
        <f t="shared" si="9"/>
        <v>0.76935483870967747</v>
      </c>
      <c r="Q38" s="325"/>
    </row>
    <row r="39" spans="1:18" x14ac:dyDescent="0.45">
      <c r="A39" s="86"/>
      <c r="B39" s="193" t="s">
        <v>42</v>
      </c>
      <c r="C39">
        <v>0</v>
      </c>
      <c r="D39">
        <v>0</v>
      </c>
      <c r="E39">
        <v>1</v>
      </c>
      <c r="F39">
        <v>10</v>
      </c>
      <c r="G39">
        <v>7</v>
      </c>
      <c r="H39">
        <v>2</v>
      </c>
      <c r="I39">
        <v>2</v>
      </c>
      <c r="J39">
        <v>0</v>
      </c>
      <c r="K39">
        <v>0</v>
      </c>
      <c r="L39">
        <v>0</v>
      </c>
      <c r="M39">
        <v>0</v>
      </c>
      <c r="N39" s="86">
        <f t="shared" ref="N39:N45" si="15">SUM(C39:M39)</f>
        <v>22</v>
      </c>
      <c r="O39" s="88">
        <v>18.82</v>
      </c>
      <c r="P39" s="209">
        <f t="shared" si="9"/>
        <v>0.85545454545454547</v>
      </c>
      <c r="Q39" s="325"/>
    </row>
    <row r="40" spans="1:18" x14ac:dyDescent="0.45">
      <c r="A40" s="86"/>
      <c r="B40" s="193" t="s">
        <v>43</v>
      </c>
      <c r="C40">
        <v>0</v>
      </c>
      <c r="D40">
        <v>1</v>
      </c>
      <c r="E40">
        <v>1</v>
      </c>
      <c r="F40">
        <v>16</v>
      </c>
      <c r="G40">
        <v>7</v>
      </c>
      <c r="H40">
        <v>3</v>
      </c>
      <c r="I40">
        <v>3</v>
      </c>
      <c r="J40">
        <v>0</v>
      </c>
      <c r="K40">
        <v>0</v>
      </c>
      <c r="L40">
        <v>0</v>
      </c>
      <c r="M40">
        <v>0</v>
      </c>
      <c r="N40" s="86">
        <f t="shared" si="15"/>
        <v>31</v>
      </c>
      <c r="O40" s="88">
        <v>29.8</v>
      </c>
      <c r="P40" s="209">
        <f t="shared" si="9"/>
        <v>0.96129032258064517</v>
      </c>
      <c r="Q40" s="325"/>
    </row>
    <row r="41" spans="1:18" x14ac:dyDescent="0.45">
      <c r="A41" s="86"/>
      <c r="B41" s="193" t="s">
        <v>44</v>
      </c>
      <c r="C41">
        <v>1</v>
      </c>
      <c r="D41">
        <v>0</v>
      </c>
      <c r="E41">
        <v>8</v>
      </c>
      <c r="F41">
        <v>11</v>
      </c>
      <c r="G41">
        <v>5</v>
      </c>
      <c r="H41">
        <v>3</v>
      </c>
      <c r="I41">
        <v>1</v>
      </c>
      <c r="J41">
        <v>0</v>
      </c>
      <c r="K41">
        <v>0</v>
      </c>
      <c r="L41">
        <v>0</v>
      </c>
      <c r="M41">
        <v>0</v>
      </c>
      <c r="N41" s="86">
        <f t="shared" si="15"/>
        <v>29</v>
      </c>
      <c r="O41" s="88">
        <v>25.5</v>
      </c>
      <c r="P41" s="209">
        <f t="shared" si="9"/>
        <v>0.87931034482758619</v>
      </c>
      <c r="Q41" s="325"/>
    </row>
    <row r="42" spans="1:18" x14ac:dyDescent="0.45">
      <c r="A42" s="86"/>
      <c r="B42" s="193" t="s">
        <v>45</v>
      </c>
      <c r="C42">
        <v>3</v>
      </c>
      <c r="D42">
        <v>0</v>
      </c>
      <c r="E42">
        <v>12</v>
      </c>
      <c r="F42">
        <v>10</v>
      </c>
      <c r="G42">
        <v>13</v>
      </c>
      <c r="H42">
        <v>5</v>
      </c>
      <c r="I42">
        <v>2</v>
      </c>
      <c r="J42">
        <v>1</v>
      </c>
      <c r="K42">
        <v>0</v>
      </c>
      <c r="L42">
        <v>0</v>
      </c>
      <c r="M42">
        <v>0</v>
      </c>
      <c r="N42" s="86">
        <f t="shared" si="15"/>
        <v>46</v>
      </c>
      <c r="O42" s="88">
        <v>45</v>
      </c>
      <c r="P42" s="209">
        <f t="shared" si="9"/>
        <v>0.97826086956521741</v>
      </c>
      <c r="Q42" s="325"/>
    </row>
    <row r="43" spans="1:18" x14ac:dyDescent="0.45">
      <c r="A43" s="86"/>
      <c r="B43" s="193" t="s">
        <v>46</v>
      </c>
      <c r="C43">
        <v>0</v>
      </c>
      <c r="D43">
        <v>1</v>
      </c>
      <c r="E43">
        <v>2</v>
      </c>
      <c r="F43">
        <v>11</v>
      </c>
      <c r="G43">
        <v>12</v>
      </c>
      <c r="H43">
        <v>2</v>
      </c>
      <c r="I43">
        <v>0</v>
      </c>
      <c r="J43">
        <v>1</v>
      </c>
      <c r="K43">
        <v>0</v>
      </c>
      <c r="L43">
        <v>0</v>
      </c>
      <c r="M43">
        <v>0</v>
      </c>
      <c r="N43" s="86">
        <f t="shared" si="15"/>
        <v>29</v>
      </c>
      <c r="O43" s="88">
        <v>26.36</v>
      </c>
      <c r="P43" s="209">
        <f t="shared" si="9"/>
        <v>0.90896551724137931</v>
      </c>
      <c r="Q43" s="325"/>
    </row>
    <row r="44" spans="1:18" x14ac:dyDescent="0.45">
      <c r="A44" s="86"/>
      <c r="B44" s="193" t="s">
        <v>47</v>
      </c>
      <c r="C44">
        <v>3</v>
      </c>
      <c r="D44">
        <v>1</v>
      </c>
      <c r="E44">
        <v>10</v>
      </c>
      <c r="F44">
        <v>25</v>
      </c>
      <c r="G44">
        <v>25</v>
      </c>
      <c r="H44">
        <v>5</v>
      </c>
      <c r="I44">
        <v>0</v>
      </c>
      <c r="J44">
        <v>3</v>
      </c>
      <c r="K44">
        <v>0</v>
      </c>
      <c r="L44">
        <v>0</v>
      </c>
      <c r="M44">
        <v>0</v>
      </c>
      <c r="N44" s="86">
        <f t="shared" si="15"/>
        <v>72</v>
      </c>
      <c r="O44" s="88">
        <v>61.91</v>
      </c>
      <c r="P44" s="209">
        <f t="shared" si="9"/>
        <v>0.85986111111111108</v>
      </c>
      <c r="Q44" s="325"/>
    </row>
    <row r="45" spans="1:18" x14ac:dyDescent="0.45">
      <c r="A45" s="86"/>
      <c r="B45" s="193" t="s">
        <v>48</v>
      </c>
      <c r="C45">
        <v>0</v>
      </c>
      <c r="D45">
        <v>0</v>
      </c>
      <c r="E45">
        <v>6</v>
      </c>
      <c r="F45">
        <v>7</v>
      </c>
      <c r="G45">
        <v>13</v>
      </c>
      <c r="H45">
        <v>2</v>
      </c>
      <c r="I45">
        <v>1</v>
      </c>
      <c r="J45">
        <v>0</v>
      </c>
      <c r="K45">
        <v>0</v>
      </c>
      <c r="L45">
        <v>0</v>
      </c>
      <c r="M45">
        <v>0</v>
      </c>
      <c r="N45" s="86">
        <f t="shared" si="15"/>
        <v>29</v>
      </c>
      <c r="O45" s="88">
        <v>26.68</v>
      </c>
      <c r="P45" s="210">
        <f t="shared" si="9"/>
        <v>0.92</v>
      </c>
      <c r="Q45" s="325"/>
    </row>
    <row r="46" spans="1:18" s="78" customFormat="1" x14ac:dyDescent="0.45">
      <c r="A46" s="86"/>
      <c r="B46" s="191" t="s">
        <v>49</v>
      </c>
      <c r="C46" s="90">
        <f>SUM(C38:C45)</f>
        <v>7</v>
      </c>
      <c r="D46" s="90">
        <f t="shared" ref="D46:M46" si="16">SUM(D38:D45)</f>
        <v>3</v>
      </c>
      <c r="E46" s="90">
        <f t="shared" si="16"/>
        <v>50</v>
      </c>
      <c r="F46" s="90">
        <f t="shared" si="16"/>
        <v>107</v>
      </c>
      <c r="G46" s="90">
        <f t="shared" si="16"/>
        <v>101</v>
      </c>
      <c r="H46" s="90">
        <f t="shared" si="16"/>
        <v>35</v>
      </c>
      <c r="I46" s="90">
        <f t="shared" si="16"/>
        <v>11</v>
      </c>
      <c r="J46" s="90">
        <f t="shared" si="16"/>
        <v>6</v>
      </c>
      <c r="K46" s="90">
        <f t="shared" si="16"/>
        <v>0</v>
      </c>
      <c r="L46" s="90">
        <f t="shared" si="16"/>
        <v>0</v>
      </c>
      <c r="M46" s="90">
        <f t="shared" si="16"/>
        <v>0</v>
      </c>
      <c r="N46" s="91">
        <f>SUM(N38:N45)</f>
        <v>320</v>
      </c>
      <c r="O46" s="91">
        <f>SUM(O38:O45)</f>
        <v>281.77</v>
      </c>
      <c r="P46" s="93">
        <f t="shared" si="9"/>
        <v>0.88053124999999999</v>
      </c>
      <c r="Q46" s="327"/>
    </row>
    <row r="47" spans="1:18" x14ac:dyDescent="0.45">
      <c r="A47" s="86"/>
      <c r="B47" s="193" t="s">
        <v>50</v>
      </c>
      <c r="C47">
        <v>8</v>
      </c>
      <c r="D47">
        <v>3</v>
      </c>
      <c r="E47">
        <v>18</v>
      </c>
      <c r="F47">
        <v>17</v>
      </c>
      <c r="G47">
        <v>44</v>
      </c>
      <c r="H47">
        <v>13</v>
      </c>
      <c r="I47">
        <v>0</v>
      </c>
      <c r="J47">
        <v>1</v>
      </c>
      <c r="K47">
        <v>0</v>
      </c>
      <c r="L47">
        <v>0</v>
      </c>
      <c r="M47">
        <v>0</v>
      </c>
      <c r="N47" s="86">
        <f>SUM(C47:M47)</f>
        <v>104</v>
      </c>
      <c r="O47" s="88">
        <v>97.83</v>
      </c>
      <c r="P47" s="208">
        <f t="shared" si="9"/>
        <v>0.94067307692307689</v>
      </c>
      <c r="Q47" s="325"/>
    </row>
    <row r="48" spans="1:18" x14ac:dyDescent="0.45">
      <c r="A48" s="86"/>
      <c r="B48" s="193" t="s">
        <v>51</v>
      </c>
      <c r="C48">
        <v>0</v>
      </c>
      <c r="D48">
        <v>0</v>
      </c>
      <c r="E48">
        <v>13</v>
      </c>
      <c r="F48">
        <v>18</v>
      </c>
      <c r="G48">
        <v>39</v>
      </c>
      <c r="H48">
        <v>10</v>
      </c>
      <c r="I48">
        <v>3</v>
      </c>
      <c r="J48">
        <v>1</v>
      </c>
      <c r="K48">
        <v>0</v>
      </c>
      <c r="L48">
        <v>0</v>
      </c>
      <c r="M48">
        <v>0</v>
      </c>
      <c r="N48" s="86">
        <f>SUM(C48:M48)</f>
        <v>84</v>
      </c>
      <c r="O48" s="88">
        <v>79.790000000000006</v>
      </c>
      <c r="P48" s="210">
        <f t="shared" si="9"/>
        <v>0.94988095238095249</v>
      </c>
      <c r="Q48" s="325"/>
    </row>
    <row r="49" spans="1:18" s="78" customFormat="1" x14ac:dyDescent="0.45">
      <c r="A49" s="86"/>
      <c r="B49" s="191" t="s">
        <v>52</v>
      </c>
      <c r="C49" s="90">
        <f>SUM(C47:C48)</f>
        <v>8</v>
      </c>
      <c r="D49" s="90">
        <f t="shared" ref="D49:M49" si="17">SUM(D47:D48)</f>
        <v>3</v>
      </c>
      <c r="E49" s="90">
        <f t="shared" si="17"/>
        <v>31</v>
      </c>
      <c r="F49" s="90">
        <f t="shared" si="17"/>
        <v>35</v>
      </c>
      <c r="G49" s="90">
        <f t="shared" si="17"/>
        <v>83</v>
      </c>
      <c r="H49" s="90">
        <f t="shared" si="17"/>
        <v>23</v>
      </c>
      <c r="I49" s="90">
        <f t="shared" si="17"/>
        <v>3</v>
      </c>
      <c r="J49" s="90">
        <f t="shared" si="17"/>
        <v>2</v>
      </c>
      <c r="K49" s="90">
        <f t="shared" si="17"/>
        <v>0</v>
      </c>
      <c r="L49" s="90">
        <f t="shared" si="17"/>
        <v>0</v>
      </c>
      <c r="M49" s="90">
        <f t="shared" si="17"/>
        <v>0</v>
      </c>
      <c r="N49" s="91">
        <f>SUM(N47:N48)</f>
        <v>188</v>
      </c>
      <c r="O49" s="91">
        <f>SUM(O47:O48)</f>
        <v>177.62</v>
      </c>
      <c r="P49" s="93">
        <f t="shared" si="9"/>
        <v>0.94478723404255327</v>
      </c>
      <c r="Q49" s="327"/>
    </row>
    <row r="50" spans="1:18" x14ac:dyDescent="0.45">
      <c r="A50" s="86"/>
      <c r="B50" s="193" t="s">
        <v>53</v>
      </c>
      <c r="C50">
        <v>0</v>
      </c>
      <c r="D50">
        <v>0</v>
      </c>
      <c r="E50">
        <v>21</v>
      </c>
      <c r="F50">
        <v>27</v>
      </c>
      <c r="G50">
        <v>34</v>
      </c>
      <c r="H50">
        <v>7</v>
      </c>
      <c r="I50">
        <v>1</v>
      </c>
      <c r="J50">
        <v>1</v>
      </c>
      <c r="K50">
        <v>0</v>
      </c>
      <c r="L50">
        <v>0</v>
      </c>
      <c r="M50">
        <v>0</v>
      </c>
      <c r="N50" s="86">
        <f>SUM(C50:M50)</f>
        <v>91</v>
      </c>
      <c r="O50" s="88">
        <v>88.05</v>
      </c>
      <c r="P50" s="208">
        <f t="shared" si="9"/>
        <v>0.96758241758241759</v>
      </c>
      <c r="Q50" s="325"/>
    </row>
    <row r="51" spans="1:18" x14ac:dyDescent="0.45">
      <c r="A51" s="86"/>
      <c r="B51" s="193" t="s">
        <v>54</v>
      </c>
      <c r="C51">
        <v>2</v>
      </c>
      <c r="D51">
        <v>0</v>
      </c>
      <c r="E51">
        <v>6</v>
      </c>
      <c r="F51">
        <v>20</v>
      </c>
      <c r="G51">
        <v>13</v>
      </c>
      <c r="H51">
        <v>1</v>
      </c>
      <c r="I51">
        <v>3</v>
      </c>
      <c r="J51">
        <v>1</v>
      </c>
      <c r="K51">
        <v>0</v>
      </c>
      <c r="L51">
        <v>0</v>
      </c>
      <c r="M51">
        <v>0</v>
      </c>
      <c r="N51" s="86">
        <f t="shared" ref="N51:N54" si="18">SUM(C51:M51)</f>
        <v>46</v>
      </c>
      <c r="O51" s="88">
        <v>43.11</v>
      </c>
      <c r="P51" s="209">
        <f t="shared" si="9"/>
        <v>0.9371739130434783</v>
      </c>
      <c r="Q51" s="325"/>
    </row>
    <row r="52" spans="1:18" x14ac:dyDescent="0.45">
      <c r="A52" s="86"/>
      <c r="B52" s="193" t="s">
        <v>55</v>
      </c>
      <c r="C52">
        <v>5</v>
      </c>
      <c r="D52">
        <v>3</v>
      </c>
      <c r="E52">
        <v>5</v>
      </c>
      <c r="F52">
        <v>16</v>
      </c>
      <c r="G52">
        <v>16</v>
      </c>
      <c r="H52">
        <v>6</v>
      </c>
      <c r="I52">
        <v>1</v>
      </c>
      <c r="J52">
        <v>0</v>
      </c>
      <c r="K52">
        <v>0</v>
      </c>
      <c r="L52">
        <v>0</v>
      </c>
      <c r="M52">
        <v>0</v>
      </c>
      <c r="N52" s="86">
        <f t="shared" si="18"/>
        <v>52</v>
      </c>
      <c r="O52" s="88">
        <v>45.68</v>
      </c>
      <c r="P52" s="209">
        <f t="shared" si="9"/>
        <v>0.8784615384615384</v>
      </c>
      <c r="Q52" s="325"/>
    </row>
    <row r="53" spans="1:18" x14ac:dyDescent="0.45">
      <c r="A53" s="86"/>
      <c r="B53" s="193" t="s">
        <v>56</v>
      </c>
      <c r="C53">
        <v>0</v>
      </c>
      <c r="D53">
        <v>3</v>
      </c>
      <c r="E53">
        <v>8</v>
      </c>
      <c r="F53">
        <v>30</v>
      </c>
      <c r="G53">
        <v>24</v>
      </c>
      <c r="H53">
        <v>8</v>
      </c>
      <c r="I53">
        <v>2</v>
      </c>
      <c r="J53">
        <v>1</v>
      </c>
      <c r="K53">
        <v>0</v>
      </c>
      <c r="L53">
        <v>0</v>
      </c>
      <c r="M53">
        <v>0</v>
      </c>
      <c r="N53" s="86">
        <f t="shared" si="18"/>
        <v>76</v>
      </c>
      <c r="O53" s="88">
        <v>70.099999999999994</v>
      </c>
      <c r="P53" s="209">
        <f t="shared" si="9"/>
        <v>0.9223684210526315</v>
      </c>
      <c r="Q53" s="325"/>
    </row>
    <row r="54" spans="1:18" x14ac:dyDescent="0.45">
      <c r="A54" s="86"/>
      <c r="B54" s="193" t="s">
        <v>57</v>
      </c>
      <c r="C54">
        <v>3</v>
      </c>
      <c r="D54">
        <v>0</v>
      </c>
      <c r="E54">
        <v>9</v>
      </c>
      <c r="F54">
        <v>20</v>
      </c>
      <c r="G54">
        <v>13</v>
      </c>
      <c r="H54">
        <v>3</v>
      </c>
      <c r="I54">
        <v>1</v>
      </c>
      <c r="J54">
        <v>0</v>
      </c>
      <c r="K54">
        <v>0</v>
      </c>
      <c r="L54">
        <v>0</v>
      </c>
      <c r="M54">
        <v>0</v>
      </c>
      <c r="N54" s="86">
        <f t="shared" si="18"/>
        <v>49</v>
      </c>
      <c r="O54" s="88">
        <v>45.36</v>
      </c>
      <c r="P54" s="210">
        <f t="shared" si="9"/>
        <v>0.92571428571428571</v>
      </c>
      <c r="Q54" s="325"/>
    </row>
    <row r="55" spans="1:18" s="78" customFormat="1" x14ac:dyDescent="0.45">
      <c r="A55" s="86"/>
      <c r="B55" s="191" t="s">
        <v>58</v>
      </c>
      <c r="C55" s="90">
        <f>SUM(C50:C54)</f>
        <v>10</v>
      </c>
      <c r="D55" s="90">
        <f t="shared" ref="D55:M55" si="19">SUM(D50:D54)</f>
        <v>6</v>
      </c>
      <c r="E55" s="90">
        <f t="shared" si="19"/>
        <v>49</v>
      </c>
      <c r="F55" s="90">
        <f t="shared" si="19"/>
        <v>113</v>
      </c>
      <c r="G55" s="90">
        <f t="shared" si="19"/>
        <v>100</v>
      </c>
      <c r="H55" s="90">
        <f t="shared" si="19"/>
        <v>25</v>
      </c>
      <c r="I55" s="90">
        <f t="shared" si="19"/>
        <v>8</v>
      </c>
      <c r="J55" s="90">
        <f t="shared" si="19"/>
        <v>3</v>
      </c>
      <c r="K55" s="90">
        <f t="shared" si="19"/>
        <v>0</v>
      </c>
      <c r="L55" s="90">
        <f t="shared" si="19"/>
        <v>0</v>
      </c>
      <c r="M55" s="90">
        <f t="shared" si="19"/>
        <v>0</v>
      </c>
      <c r="N55" s="91">
        <f>SUM(N50:N54)</f>
        <v>314</v>
      </c>
      <c r="O55" s="91">
        <f>SUM(O50:O54)</f>
        <v>292.3</v>
      </c>
      <c r="P55" s="93">
        <f t="shared" si="9"/>
        <v>0.930891719745223</v>
      </c>
      <c r="Q55" s="327"/>
    </row>
    <row r="56" spans="1:18" x14ac:dyDescent="0.45">
      <c r="A56" s="86"/>
      <c r="B56" s="193" t="s">
        <v>59</v>
      </c>
      <c r="C56">
        <v>7</v>
      </c>
      <c r="D56">
        <v>3</v>
      </c>
      <c r="E56">
        <v>7</v>
      </c>
      <c r="F56">
        <v>24</v>
      </c>
      <c r="G56">
        <v>8</v>
      </c>
      <c r="H56">
        <v>1</v>
      </c>
      <c r="I56">
        <v>1</v>
      </c>
      <c r="J56">
        <v>0</v>
      </c>
      <c r="K56">
        <v>0</v>
      </c>
      <c r="L56">
        <v>0</v>
      </c>
      <c r="M56">
        <v>0</v>
      </c>
      <c r="N56" s="86">
        <f>SUM(C56:M56)</f>
        <v>51</v>
      </c>
      <c r="O56" s="92">
        <v>40.39</v>
      </c>
      <c r="P56" s="209">
        <f t="shared" si="9"/>
        <v>0.79196078431372552</v>
      </c>
      <c r="Q56" s="325"/>
    </row>
    <row r="57" spans="1:18" x14ac:dyDescent="0.45">
      <c r="A57" s="86"/>
      <c r="B57" s="193" t="s">
        <v>60</v>
      </c>
      <c r="C57">
        <v>0</v>
      </c>
      <c r="D57">
        <v>0</v>
      </c>
      <c r="E57">
        <v>13</v>
      </c>
      <c r="F57">
        <v>24</v>
      </c>
      <c r="G57">
        <v>27</v>
      </c>
      <c r="H57">
        <v>6</v>
      </c>
      <c r="I57">
        <v>1</v>
      </c>
      <c r="J57">
        <v>1</v>
      </c>
      <c r="K57">
        <v>0</v>
      </c>
      <c r="L57">
        <v>0</v>
      </c>
      <c r="M57">
        <v>0</v>
      </c>
      <c r="N57" s="86">
        <f t="shared" ref="N57:N60" si="20">SUM(C57:M57)</f>
        <v>72</v>
      </c>
      <c r="O57" s="92">
        <v>74</v>
      </c>
      <c r="P57" s="209">
        <f t="shared" si="9"/>
        <v>1.0277777777777777</v>
      </c>
      <c r="Q57" s="325"/>
    </row>
    <row r="58" spans="1:18" x14ac:dyDescent="0.45">
      <c r="A58" s="86"/>
      <c r="B58" s="195" t="s">
        <v>61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1">
        <f t="shared" si="20"/>
        <v>0</v>
      </c>
      <c r="O58" s="172">
        <v>0</v>
      </c>
      <c r="P58" s="212"/>
      <c r="Q58" s="326"/>
    </row>
    <row r="59" spans="1:18" x14ac:dyDescent="0.45">
      <c r="A59" s="86"/>
      <c r="B59" s="193" t="s">
        <v>62</v>
      </c>
      <c r="C59">
        <v>3</v>
      </c>
      <c r="D59">
        <v>1</v>
      </c>
      <c r="E59">
        <v>12</v>
      </c>
      <c r="F59">
        <v>12</v>
      </c>
      <c r="G59">
        <v>14</v>
      </c>
      <c r="H59">
        <v>2</v>
      </c>
      <c r="I59">
        <v>1</v>
      </c>
      <c r="J59">
        <v>0</v>
      </c>
      <c r="K59">
        <v>0</v>
      </c>
      <c r="L59">
        <v>0</v>
      </c>
      <c r="M59">
        <v>0</v>
      </c>
      <c r="N59" s="86">
        <f t="shared" si="20"/>
        <v>45</v>
      </c>
      <c r="O59" s="92">
        <v>43.17</v>
      </c>
      <c r="P59" s="209">
        <f t="shared" si="9"/>
        <v>0.95933333333333337</v>
      </c>
      <c r="Q59" s="325"/>
    </row>
    <row r="60" spans="1:18" x14ac:dyDescent="0.45">
      <c r="A60" s="86"/>
      <c r="B60" s="194" t="s">
        <v>63</v>
      </c>
      <c r="C60">
        <v>1</v>
      </c>
      <c r="D60">
        <v>0</v>
      </c>
      <c r="E60">
        <v>5</v>
      </c>
      <c r="F60">
        <v>10</v>
      </c>
      <c r="G60">
        <v>13</v>
      </c>
      <c r="H60">
        <v>3</v>
      </c>
      <c r="I60">
        <v>1</v>
      </c>
      <c r="J60">
        <v>0</v>
      </c>
      <c r="K60">
        <v>0</v>
      </c>
      <c r="L60">
        <v>0</v>
      </c>
      <c r="M60">
        <v>0</v>
      </c>
      <c r="N60" s="86">
        <f t="shared" si="20"/>
        <v>33</v>
      </c>
      <c r="O60" s="92">
        <v>29.56</v>
      </c>
      <c r="P60" s="210">
        <f t="shared" si="9"/>
        <v>0.89575757575757575</v>
      </c>
      <c r="Q60" s="325"/>
    </row>
    <row r="61" spans="1:18" s="78" customFormat="1" ht="20.5" customHeight="1" x14ac:dyDescent="0.45">
      <c r="A61" s="89"/>
      <c r="B61" s="191" t="s">
        <v>64</v>
      </c>
      <c r="C61" s="90">
        <f>SUM(C56:C60)</f>
        <v>11</v>
      </c>
      <c r="D61" s="90">
        <f t="shared" ref="D61:M61" si="21">SUM(D56:D60)</f>
        <v>4</v>
      </c>
      <c r="E61" s="90">
        <f t="shared" si="21"/>
        <v>37</v>
      </c>
      <c r="F61" s="90">
        <f t="shared" si="21"/>
        <v>70</v>
      </c>
      <c r="G61" s="90">
        <f t="shared" si="21"/>
        <v>62</v>
      </c>
      <c r="H61" s="90">
        <f t="shared" si="21"/>
        <v>12</v>
      </c>
      <c r="I61" s="90">
        <f t="shared" si="21"/>
        <v>4</v>
      </c>
      <c r="J61" s="90">
        <f t="shared" si="21"/>
        <v>1</v>
      </c>
      <c r="K61" s="90">
        <f t="shared" si="21"/>
        <v>0</v>
      </c>
      <c r="L61" s="90">
        <f t="shared" si="21"/>
        <v>0</v>
      </c>
      <c r="M61" s="90">
        <f t="shared" si="21"/>
        <v>0</v>
      </c>
      <c r="N61" s="91">
        <f>SUM(N56:N60)</f>
        <v>201</v>
      </c>
      <c r="O61" s="93">
        <f>SUM(O56:O60)</f>
        <v>187.12</v>
      </c>
      <c r="P61" s="323">
        <f t="shared" si="9"/>
        <v>0.93094527363184076</v>
      </c>
      <c r="Q61" s="324" t="s">
        <v>156</v>
      </c>
      <c r="R61" s="285"/>
    </row>
    <row r="62" spans="1:18" s="5" customFormat="1" x14ac:dyDescent="0.45">
      <c r="A62" s="94" t="s">
        <v>115</v>
      </c>
      <c r="B62" s="183"/>
      <c r="C62" s="96">
        <f t="shared" ref="C62:O62" si="22">AVERAGE(C4:C8,C10:C14,C16:C18,C20:C22,C24:C29,C31:C32,C34:C36,C38:C45,C47:C48,C50:C54,C56:C60)</f>
        <v>2.3333333333333335</v>
      </c>
      <c r="D62" s="96">
        <f t="shared" si="22"/>
        <v>0.97777777777777775</v>
      </c>
      <c r="E62" s="96">
        <f t="shared" si="22"/>
        <v>12.955555555555556</v>
      </c>
      <c r="F62" s="96">
        <f t="shared" si="22"/>
        <v>24.444444444444443</v>
      </c>
      <c r="G62" s="96">
        <f t="shared" si="22"/>
        <v>20.111111111111111</v>
      </c>
      <c r="H62" s="96">
        <f t="shared" si="22"/>
        <v>6.2</v>
      </c>
      <c r="I62" s="96">
        <f t="shared" si="22"/>
        <v>1.8666666666666667</v>
      </c>
      <c r="J62" s="96">
        <f t="shared" si="22"/>
        <v>0.64444444444444449</v>
      </c>
      <c r="K62" s="96">
        <f t="shared" si="22"/>
        <v>4.4444444444444446E-2</v>
      </c>
      <c r="L62" s="96">
        <f t="shared" si="22"/>
        <v>0</v>
      </c>
      <c r="M62" s="96">
        <f t="shared" si="22"/>
        <v>0</v>
      </c>
      <c r="N62" s="96">
        <v>69.58</v>
      </c>
      <c r="O62" s="97">
        <f t="shared" si="22"/>
        <v>59.269148936170204</v>
      </c>
      <c r="P62" s="97">
        <v>0.89400000000000002</v>
      </c>
    </row>
    <row r="63" spans="1:18" x14ac:dyDescent="0.45">
      <c r="A63" s="78" t="s">
        <v>66</v>
      </c>
      <c r="B63" s="98" t="s">
        <v>67</v>
      </c>
      <c r="C63">
        <v>0</v>
      </c>
      <c r="D63">
        <v>0</v>
      </c>
      <c r="E63">
        <v>29</v>
      </c>
      <c r="F63">
        <v>38</v>
      </c>
      <c r="G63">
        <v>27</v>
      </c>
      <c r="H63">
        <v>13</v>
      </c>
      <c r="I63">
        <v>2</v>
      </c>
      <c r="J63">
        <v>0</v>
      </c>
      <c r="K63">
        <v>0</v>
      </c>
      <c r="L63">
        <v>0</v>
      </c>
      <c r="M63">
        <v>0</v>
      </c>
      <c r="N63" s="84">
        <f>SUM(C63:M63)</f>
        <v>109</v>
      </c>
      <c r="O63" s="84">
        <v>97.99</v>
      </c>
      <c r="P63" s="208">
        <f>O63/N63</f>
        <v>0.89899082568807331</v>
      </c>
    </row>
    <row r="64" spans="1:18" x14ac:dyDescent="0.45">
      <c r="A64" s="78"/>
      <c r="B64" s="99" t="s">
        <v>68</v>
      </c>
      <c r="C64">
        <v>1</v>
      </c>
      <c r="D64">
        <v>0</v>
      </c>
      <c r="E64">
        <v>13</v>
      </c>
      <c r="F64">
        <v>9</v>
      </c>
      <c r="G64">
        <v>11</v>
      </c>
      <c r="H64">
        <v>3</v>
      </c>
      <c r="I64">
        <v>1</v>
      </c>
      <c r="J64">
        <v>0</v>
      </c>
      <c r="K64">
        <v>0</v>
      </c>
      <c r="L64">
        <v>0</v>
      </c>
      <c r="M64">
        <v>0</v>
      </c>
      <c r="N64" s="88">
        <f>SUM(C64:M64)</f>
        <v>38</v>
      </c>
      <c r="O64" s="86">
        <v>32.86</v>
      </c>
      <c r="P64" s="208">
        <f>O64/N64</f>
        <v>0.86473684210526314</v>
      </c>
    </row>
    <row r="65" spans="1:19" s="5" customFormat="1" x14ac:dyDescent="0.45">
      <c r="A65" s="94" t="s">
        <v>116</v>
      </c>
      <c r="B65" s="183"/>
      <c r="C65" s="95">
        <f>AVERAGE(C63:C64)</f>
        <v>0.5</v>
      </c>
      <c r="D65" s="95">
        <f t="shared" ref="D65:N65" si="23">AVERAGE(D63:D64)</f>
        <v>0</v>
      </c>
      <c r="E65" s="95">
        <f t="shared" si="23"/>
        <v>21</v>
      </c>
      <c r="F65" s="95">
        <f t="shared" si="23"/>
        <v>23.5</v>
      </c>
      <c r="G65" s="95">
        <f t="shared" si="23"/>
        <v>19</v>
      </c>
      <c r="H65" s="95">
        <f t="shared" si="23"/>
        <v>8</v>
      </c>
      <c r="I65" s="95">
        <f t="shared" si="23"/>
        <v>1.5</v>
      </c>
      <c r="J65" s="95">
        <f t="shared" si="23"/>
        <v>0</v>
      </c>
      <c r="K65" s="95">
        <f t="shared" si="23"/>
        <v>0</v>
      </c>
      <c r="L65" s="95">
        <f t="shared" si="23"/>
        <v>0</v>
      </c>
      <c r="M65" s="183">
        <f t="shared" si="23"/>
        <v>0</v>
      </c>
      <c r="N65" s="181">
        <f t="shared" si="23"/>
        <v>73.5</v>
      </c>
      <c r="O65" s="100">
        <f>AVERAGE(O63:O64)</f>
        <v>65.424999999999997</v>
      </c>
      <c r="P65" s="97">
        <f t="shared" ref="P65:P73" si="24">O65/N65</f>
        <v>0.89013605442176869</v>
      </c>
    </row>
    <row r="66" spans="1:19" x14ac:dyDescent="0.45">
      <c r="A66" s="78" t="s">
        <v>117</v>
      </c>
      <c r="B66" s="98" t="s">
        <v>118</v>
      </c>
      <c r="C66">
        <v>0</v>
      </c>
      <c r="D66">
        <v>0</v>
      </c>
      <c r="E66">
        <v>9</v>
      </c>
      <c r="F66">
        <v>12</v>
      </c>
      <c r="G66">
        <v>10</v>
      </c>
      <c r="H66">
        <v>1</v>
      </c>
      <c r="I66">
        <v>1</v>
      </c>
      <c r="J66">
        <v>0</v>
      </c>
      <c r="K66">
        <v>0</v>
      </c>
      <c r="L66">
        <v>0</v>
      </c>
      <c r="M66" s="158">
        <v>0</v>
      </c>
      <c r="N66" s="88">
        <f>SUM(C66:M66)</f>
        <v>33</v>
      </c>
      <c r="O66" s="85">
        <v>28.17</v>
      </c>
      <c r="P66" s="208">
        <f t="shared" si="24"/>
        <v>0.85363636363636364</v>
      </c>
    </row>
    <row r="67" spans="1:19" x14ac:dyDescent="0.45">
      <c r="B67" s="98" t="s">
        <v>71</v>
      </c>
      <c r="C67">
        <v>0</v>
      </c>
      <c r="D67">
        <v>0</v>
      </c>
      <c r="E67">
        <v>38</v>
      </c>
      <c r="F67">
        <v>65</v>
      </c>
      <c r="G67">
        <v>37</v>
      </c>
      <c r="H67">
        <v>4</v>
      </c>
      <c r="I67">
        <v>3</v>
      </c>
      <c r="J67">
        <v>1</v>
      </c>
      <c r="K67">
        <v>0</v>
      </c>
      <c r="L67">
        <v>0</v>
      </c>
      <c r="M67" s="158">
        <v>0</v>
      </c>
      <c r="N67" s="88">
        <f t="shared" ref="N67:N70" si="25">SUM(C67:M67)</f>
        <v>148</v>
      </c>
      <c r="O67" s="87">
        <v>134.06</v>
      </c>
      <c r="P67" s="209">
        <f t="shared" si="24"/>
        <v>0.90581081081081083</v>
      </c>
    </row>
    <row r="68" spans="1:19" x14ac:dyDescent="0.45">
      <c r="A68" s="78"/>
      <c r="B68" s="98" t="s">
        <v>72</v>
      </c>
      <c r="C68">
        <v>2</v>
      </c>
      <c r="D68">
        <v>0</v>
      </c>
      <c r="E68">
        <v>3</v>
      </c>
      <c r="F68">
        <v>10</v>
      </c>
      <c r="G68">
        <v>8</v>
      </c>
      <c r="H68">
        <v>1</v>
      </c>
      <c r="I68">
        <v>1</v>
      </c>
      <c r="J68">
        <v>0</v>
      </c>
      <c r="K68">
        <v>0</v>
      </c>
      <c r="L68">
        <v>0</v>
      </c>
      <c r="M68" s="158">
        <v>0</v>
      </c>
      <c r="N68" s="88">
        <f t="shared" si="25"/>
        <v>25</v>
      </c>
      <c r="O68" s="87">
        <v>26</v>
      </c>
      <c r="P68" s="209">
        <f t="shared" si="24"/>
        <v>1.04</v>
      </c>
    </row>
    <row r="69" spans="1:19" x14ac:dyDescent="0.45">
      <c r="A69" s="78"/>
      <c r="B69" s="98" t="s">
        <v>73</v>
      </c>
      <c r="C69">
        <v>0</v>
      </c>
      <c r="D69">
        <v>0</v>
      </c>
      <c r="E69">
        <v>18</v>
      </c>
      <c r="F69">
        <v>31</v>
      </c>
      <c r="G69">
        <v>21</v>
      </c>
      <c r="H69">
        <v>4</v>
      </c>
      <c r="I69">
        <v>2</v>
      </c>
      <c r="J69">
        <v>0</v>
      </c>
      <c r="K69">
        <v>0</v>
      </c>
      <c r="L69">
        <v>0</v>
      </c>
      <c r="M69" s="158">
        <v>0</v>
      </c>
      <c r="N69" s="88">
        <f t="shared" si="25"/>
        <v>76</v>
      </c>
      <c r="O69" s="87">
        <v>67.2</v>
      </c>
      <c r="P69" s="209">
        <f t="shared" si="24"/>
        <v>0.88421052631578956</v>
      </c>
    </row>
    <row r="70" spans="1:19" x14ac:dyDescent="0.45">
      <c r="A70" s="78"/>
      <c r="B70" s="98" t="s">
        <v>74</v>
      </c>
      <c r="C70">
        <v>0</v>
      </c>
      <c r="D70">
        <v>0</v>
      </c>
      <c r="E70">
        <v>7</v>
      </c>
      <c r="F70">
        <v>10</v>
      </c>
      <c r="G70">
        <v>15</v>
      </c>
      <c r="H70">
        <v>2</v>
      </c>
      <c r="I70">
        <v>1</v>
      </c>
      <c r="J70">
        <v>0</v>
      </c>
      <c r="K70">
        <v>0</v>
      </c>
      <c r="L70">
        <v>0</v>
      </c>
      <c r="M70" s="158">
        <v>0</v>
      </c>
      <c r="N70" s="88">
        <f t="shared" si="25"/>
        <v>35</v>
      </c>
      <c r="O70" s="180">
        <v>31.1</v>
      </c>
      <c r="P70" s="210">
        <f t="shared" si="24"/>
        <v>0.88857142857142857</v>
      </c>
    </row>
    <row r="71" spans="1:19" s="5" customFormat="1" x14ac:dyDescent="0.45">
      <c r="A71" s="94" t="s">
        <v>119</v>
      </c>
      <c r="B71" s="183"/>
      <c r="C71" s="96">
        <f>AVERAGE(C66:C70)</f>
        <v>0.4</v>
      </c>
      <c r="D71" s="96">
        <f t="shared" ref="D71:M71" si="26">AVERAGE(D66:D70)</f>
        <v>0</v>
      </c>
      <c r="E71" s="96">
        <f t="shared" si="26"/>
        <v>15</v>
      </c>
      <c r="F71" s="96">
        <f t="shared" si="26"/>
        <v>25.6</v>
      </c>
      <c r="G71" s="96">
        <f t="shared" si="26"/>
        <v>18.2</v>
      </c>
      <c r="H71" s="96">
        <f t="shared" si="26"/>
        <v>2.4</v>
      </c>
      <c r="I71" s="96">
        <f t="shared" si="26"/>
        <v>1.6</v>
      </c>
      <c r="J71" s="96">
        <f t="shared" si="26"/>
        <v>0.2</v>
      </c>
      <c r="K71" s="96">
        <f t="shared" si="26"/>
        <v>0</v>
      </c>
      <c r="L71" s="96">
        <f t="shared" si="26"/>
        <v>0</v>
      </c>
      <c r="M71" s="184">
        <f t="shared" si="26"/>
        <v>0</v>
      </c>
      <c r="N71" s="185">
        <f>AVERAGE(N66:N70)</f>
        <v>63.4</v>
      </c>
      <c r="O71" s="183">
        <f>AVERAGE(O66:O70)</f>
        <v>57.306000000000004</v>
      </c>
      <c r="P71" s="97">
        <f t="shared" si="24"/>
        <v>0.90388012618296543</v>
      </c>
    </row>
    <row r="72" spans="1:19" x14ac:dyDescent="0.45">
      <c r="A72" s="78" t="s">
        <v>76</v>
      </c>
      <c r="B72" s="98" t="s">
        <v>77</v>
      </c>
      <c r="C72">
        <v>0</v>
      </c>
      <c r="D72">
        <v>0</v>
      </c>
      <c r="E72">
        <v>5</v>
      </c>
      <c r="F72">
        <v>19</v>
      </c>
      <c r="G72">
        <v>14</v>
      </c>
      <c r="H72">
        <v>6</v>
      </c>
      <c r="I72">
        <v>1</v>
      </c>
      <c r="J72">
        <v>0</v>
      </c>
      <c r="K72">
        <v>0</v>
      </c>
      <c r="L72">
        <v>0</v>
      </c>
      <c r="M72">
        <v>0</v>
      </c>
      <c r="N72" s="88">
        <f>SUM(C72:M72)</f>
        <v>45</v>
      </c>
      <c r="O72" s="88">
        <v>37.64</v>
      </c>
      <c r="P72" s="208">
        <f t="shared" si="24"/>
        <v>0.83644444444444443</v>
      </c>
    </row>
    <row r="73" spans="1:19" x14ac:dyDescent="0.45">
      <c r="A73" s="78"/>
      <c r="B73" s="178" t="s">
        <v>127</v>
      </c>
      <c r="C73" s="18">
        <v>0</v>
      </c>
      <c r="D73" s="18">
        <v>0</v>
      </c>
      <c r="E73" s="18">
        <v>13</v>
      </c>
      <c r="F73" s="18">
        <v>15</v>
      </c>
      <c r="G73" s="18">
        <v>20</v>
      </c>
      <c r="H73" s="18">
        <v>9</v>
      </c>
      <c r="I73" s="18">
        <v>2</v>
      </c>
      <c r="J73" s="18">
        <v>0</v>
      </c>
      <c r="K73" s="18">
        <v>0</v>
      </c>
      <c r="L73" s="18">
        <v>0</v>
      </c>
      <c r="M73" s="18">
        <v>0</v>
      </c>
      <c r="N73" s="88">
        <f>SUM(C73:M73)</f>
        <v>59</v>
      </c>
      <c r="O73" s="88">
        <v>49.74</v>
      </c>
      <c r="P73" s="208">
        <f t="shared" si="24"/>
        <v>0.84305084745762715</v>
      </c>
    </row>
    <row r="74" spans="1:19" x14ac:dyDescent="0.45">
      <c r="A74" s="78"/>
      <c r="B74" s="98" t="s">
        <v>78</v>
      </c>
      <c r="C74">
        <v>0</v>
      </c>
      <c r="D74">
        <v>0</v>
      </c>
      <c r="E74">
        <v>23</v>
      </c>
      <c r="F74">
        <v>41</v>
      </c>
      <c r="G74">
        <v>56</v>
      </c>
      <c r="H74">
        <v>10</v>
      </c>
      <c r="I74">
        <v>2</v>
      </c>
      <c r="J74">
        <v>0</v>
      </c>
      <c r="K74">
        <v>1</v>
      </c>
      <c r="L74">
        <v>0</v>
      </c>
      <c r="M74"/>
      <c r="N74" s="88">
        <f>SUM(C74:M74)</f>
        <v>133</v>
      </c>
      <c r="O74" s="88">
        <v>121.17</v>
      </c>
      <c r="P74" s="92">
        <f>O74/N74</f>
        <v>0.91105263157894734</v>
      </c>
    </row>
    <row r="75" spans="1:19" s="5" customFormat="1" x14ac:dyDescent="0.45">
      <c r="A75" s="94" t="s">
        <v>120</v>
      </c>
      <c r="B75" s="183"/>
      <c r="C75" s="95">
        <f>AVERAGE(C72:C74)</f>
        <v>0</v>
      </c>
      <c r="D75" s="95">
        <f t="shared" ref="D75:N75" si="27">AVERAGE(D72:D74)</f>
        <v>0</v>
      </c>
      <c r="E75" s="96">
        <f t="shared" si="27"/>
        <v>13.666666666666666</v>
      </c>
      <c r="F75" s="95">
        <f t="shared" si="27"/>
        <v>25</v>
      </c>
      <c r="G75" s="95">
        <f t="shared" si="27"/>
        <v>30</v>
      </c>
      <c r="H75" s="96">
        <f t="shared" si="27"/>
        <v>8.3333333333333339</v>
      </c>
      <c r="I75" s="95">
        <f t="shared" si="27"/>
        <v>1.6666666666666667</v>
      </c>
      <c r="J75" s="95">
        <f t="shared" si="27"/>
        <v>0</v>
      </c>
      <c r="K75" s="96">
        <f t="shared" si="27"/>
        <v>0.33333333333333331</v>
      </c>
      <c r="L75" s="95">
        <f t="shared" si="27"/>
        <v>0</v>
      </c>
      <c r="M75" s="183">
        <f t="shared" si="27"/>
        <v>0</v>
      </c>
      <c r="N75" s="95">
        <f t="shared" si="27"/>
        <v>79</v>
      </c>
      <c r="O75" s="97">
        <f>AVERAGE(O72:O74)</f>
        <v>69.516666666666666</v>
      </c>
      <c r="P75" s="97">
        <f>O75/N75</f>
        <v>0.87995780590717299</v>
      </c>
      <c r="S75" s="186"/>
    </row>
    <row r="76" spans="1:19" s="5" customFormat="1" x14ac:dyDescent="0.45">
      <c r="A76" s="101" t="s">
        <v>81</v>
      </c>
      <c r="B76" s="190"/>
      <c r="C76" s="152">
        <f t="shared" ref="C76:O76" si="28">AVERAGE(C4:C8,C10:C14,C16:C18,C20:C22,C24:C29,C31:C32,C34:C36,C38:C45,C47:C48,C50:C54,C56:C60,C63:C64,C66:C70,C72:C74)</f>
        <v>1.9636363636363636</v>
      </c>
      <c r="D76" s="152">
        <f t="shared" si="28"/>
        <v>0.8</v>
      </c>
      <c r="E76" s="152">
        <f t="shared" si="28"/>
        <v>13.472727272727273</v>
      </c>
      <c r="F76" s="152">
        <f t="shared" si="28"/>
        <v>24.545454545454547</v>
      </c>
      <c r="G76" s="152">
        <f t="shared" si="28"/>
        <v>20.436363636363637</v>
      </c>
      <c r="H76" s="152">
        <f t="shared" si="28"/>
        <v>6.0363636363636362</v>
      </c>
      <c r="I76" s="152">
        <f t="shared" si="28"/>
        <v>1.8181818181818181</v>
      </c>
      <c r="J76" s="152">
        <f t="shared" si="28"/>
        <v>0.54545454545454541</v>
      </c>
      <c r="K76" s="152">
        <f t="shared" si="28"/>
        <v>5.4545454545454543E-2</v>
      </c>
      <c r="L76" s="152">
        <f t="shared" si="28"/>
        <v>0</v>
      </c>
      <c r="M76" s="182">
        <f t="shared" si="28"/>
        <v>0</v>
      </c>
      <c r="N76" s="152">
        <v>69.67</v>
      </c>
      <c r="O76" s="97">
        <f t="shared" si="28"/>
        <v>59.852280701754367</v>
      </c>
      <c r="P76" s="97">
        <f>O76/N76</f>
        <v>0.85908254200881817</v>
      </c>
    </row>
    <row r="77" spans="1:19" x14ac:dyDescent="0.45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</row>
    <row r="78" spans="1:19" ht="16" customHeight="1" x14ac:dyDescent="0.45">
      <c r="A78" s="110" t="s">
        <v>82</v>
      </c>
      <c r="B78" s="109"/>
      <c r="C78" s="106"/>
      <c r="D78" s="106"/>
      <c r="E78" s="107"/>
      <c r="F78" s="106"/>
      <c r="G78" s="106"/>
      <c r="H78" s="106"/>
      <c r="I78" s="106"/>
      <c r="J78" s="106"/>
      <c r="K78" s="106"/>
      <c r="L78" s="106"/>
      <c r="M78" s="108"/>
      <c r="N78" s="187"/>
      <c r="O78" s="109"/>
      <c r="P78" s="213"/>
    </row>
    <row r="79" spans="1:19" ht="16" customHeight="1" x14ac:dyDescent="0.45">
      <c r="A79" s="173"/>
      <c r="B79" s="174" t="s">
        <v>83</v>
      </c>
      <c r="C79" s="188">
        <v>0</v>
      </c>
      <c r="D79" s="117">
        <v>0</v>
      </c>
      <c r="E79" s="117">
        <v>0</v>
      </c>
      <c r="F79" s="117">
        <v>1</v>
      </c>
      <c r="G79" s="117">
        <v>3</v>
      </c>
      <c r="H79" s="117">
        <v>2</v>
      </c>
      <c r="I79" s="117">
        <v>0</v>
      </c>
      <c r="J79" s="117">
        <v>1</v>
      </c>
      <c r="K79" s="117">
        <v>0</v>
      </c>
      <c r="L79" s="117">
        <v>0</v>
      </c>
      <c r="M79" s="117">
        <v>0</v>
      </c>
      <c r="N79" s="189">
        <f>SUM(C79:M79)</f>
        <v>7</v>
      </c>
      <c r="O79" s="176">
        <v>6</v>
      </c>
      <c r="P79" s="208"/>
    </row>
    <row r="80" spans="1:19" ht="77.150000000000006" customHeight="1" x14ac:dyDescent="0.45">
      <c r="A80" s="177"/>
      <c r="B80" s="179" t="s">
        <v>128</v>
      </c>
      <c r="C80">
        <v>0</v>
      </c>
      <c r="D80">
        <v>0</v>
      </c>
      <c r="E80">
        <v>0</v>
      </c>
      <c r="F80">
        <v>13</v>
      </c>
      <c r="G80">
        <v>10</v>
      </c>
      <c r="H80">
        <v>11</v>
      </c>
      <c r="I80">
        <v>4</v>
      </c>
      <c r="J80">
        <v>0</v>
      </c>
      <c r="K80">
        <v>1</v>
      </c>
      <c r="L80">
        <v>0</v>
      </c>
      <c r="M80">
        <v>0</v>
      </c>
      <c r="N80" s="175">
        <f>SUM(C80:M80)</f>
        <v>39</v>
      </c>
      <c r="O80" s="176">
        <v>38</v>
      </c>
      <c r="P80" s="208"/>
    </row>
    <row r="81" spans="1:19" x14ac:dyDescent="0.45">
      <c r="A81" s="94" t="s">
        <v>84</v>
      </c>
      <c r="B81" s="95"/>
      <c r="C81" s="102">
        <f>AVERAGE(C79:C80)</f>
        <v>0</v>
      </c>
      <c r="D81" s="102">
        <f t="shared" ref="D81:M81" si="29">AVERAGE(D79:D80)</f>
        <v>0</v>
      </c>
      <c r="E81" s="102">
        <f t="shared" si="29"/>
        <v>0</v>
      </c>
      <c r="F81" s="102">
        <f t="shared" si="29"/>
        <v>7</v>
      </c>
      <c r="G81" s="102">
        <f t="shared" si="29"/>
        <v>6.5</v>
      </c>
      <c r="H81" s="102">
        <f t="shared" si="29"/>
        <v>6.5</v>
      </c>
      <c r="I81" s="102">
        <f t="shared" si="29"/>
        <v>2</v>
      </c>
      <c r="J81" s="102">
        <f t="shared" si="29"/>
        <v>0.5</v>
      </c>
      <c r="K81" s="102">
        <f t="shared" si="29"/>
        <v>0.5</v>
      </c>
      <c r="L81" s="102">
        <f t="shared" si="29"/>
        <v>0</v>
      </c>
      <c r="M81" s="102">
        <f t="shared" si="29"/>
        <v>0</v>
      </c>
      <c r="N81" s="102">
        <f>AVERAGE(N79:N80)</f>
        <v>23</v>
      </c>
      <c r="O81" s="100">
        <f>AVERAGE(O79:O80)</f>
        <v>22</v>
      </c>
      <c r="P81" s="97">
        <f>O81/N81</f>
        <v>0.95652173913043481</v>
      </c>
      <c r="R81" s="5"/>
      <c r="S81" s="5"/>
    </row>
    <row r="83" spans="1:19" x14ac:dyDescent="0.45">
      <c r="N83" s="79">
        <v>81.849999999999994</v>
      </c>
      <c r="O83" s="78">
        <v>90.2</v>
      </c>
      <c r="P83" s="206">
        <f>O83/N83</f>
        <v>1.1020158827122786</v>
      </c>
    </row>
  </sheetData>
  <printOptions gridLines="1"/>
  <pageMargins left="0.25" right="0.25" top="0.75" bottom="0.75" header="0.3" footer="0.3"/>
  <pageSetup paperSize="9" scale="76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Index</vt:lpstr>
      <vt:lpstr>1. Establishment (WTE)</vt:lpstr>
      <vt:lpstr>2. Vacancies (WTE)</vt:lpstr>
      <vt:lpstr>3. Staff in post (WTE) </vt:lpstr>
      <vt:lpstr>4. Staff in post (headcount)</vt:lpstr>
      <vt:lpstr>'1. Establishment (WTE)'!Print_Area</vt:lpstr>
      <vt:lpstr>'2. Vacancies (WTE)'!Print_Area</vt:lpstr>
      <vt:lpstr>'3. Staff in post (WTE) '!Print_Area</vt:lpstr>
      <vt:lpstr>'4. Staff in post (headcount)'!Print_Area</vt:lpstr>
      <vt:lpstr>'1. Establishment (WTE)'!Print_Titles</vt:lpstr>
      <vt:lpstr>'2. Vacancies (WTE)'!Print_Titles</vt:lpstr>
      <vt:lpstr>'3. Staff in post (WTE) '!Print_Titles</vt:lpstr>
      <vt:lpstr>'4. Staff in post (headcount)'!Print_Titles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Thomas</dc:creator>
  <cp:lastModifiedBy>Corinne Thomas</cp:lastModifiedBy>
  <cp:lastPrinted>2024-01-24T12:40:56Z</cp:lastPrinted>
  <dcterms:created xsi:type="dcterms:W3CDTF">2023-05-19T09:15:35Z</dcterms:created>
  <dcterms:modified xsi:type="dcterms:W3CDTF">2024-03-13T15:41:37Z</dcterms:modified>
</cp:coreProperties>
</file>